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360" yWindow="375" windowWidth="10200" windowHeight="4800" tabRatio="840" activeTab="3"/>
  </bookViews>
  <sheets>
    <sheet name="MPQPELISA" sheetId="15" r:id="rId1"/>
    <sheet name="MPQPSZ" sheetId="14" r:id="rId2"/>
    <sheet name="QualityGoals" sheetId="4" r:id="rId3"/>
    <sheet name="IFCost" sheetId="7" r:id="rId4"/>
  </sheets>
  <definedNames>
    <definedName name="_xlnm._FilterDatabase" localSheetId="0" hidden="1">MPQPELISA!$K$4:$Q$297</definedName>
    <definedName name="_xlnm._FilterDatabase" localSheetId="1" hidden="1">MPQPSZ!$B$1:$Z$407</definedName>
    <definedName name="_xlnm._FilterDatabase" localSheetId="2" hidden="1">QualityGoals!$B$2:$T$121</definedName>
    <definedName name="Excel_BuiltIn__FilterDatabase_1" localSheetId="0">#REF!</definedName>
    <definedName name="Excel_BuiltIn__FilterDatabase_1" localSheetId="1">#REF!</definedName>
    <definedName name="Excel_BuiltIn__FilterDatabase_1">#REF!</definedName>
    <definedName name="_xlnm.Criteria" localSheetId="0">MPQPELISA!$R$284:$S$284</definedName>
    <definedName name="_xlnm.Criteria" localSheetId="1">MPQPSZ!$R$284:$S$284</definedName>
    <definedName name="_xlnm.Print_Area" localSheetId="0">MPQPELISA!$A$1:$J$29</definedName>
    <definedName name="_xlnm.Print_Area" localSheetId="1">MPQPSZ!$A$1:$K$29</definedName>
  </definedNames>
  <calcPr calcId="145621"/>
</workbook>
</file>

<file path=xl/calcChain.xml><?xml version="1.0" encoding="utf-8"?>
<calcChain xmlns="http://schemas.openxmlformats.org/spreadsheetml/2006/main">
  <c r="Q291" i="14" l="1"/>
  <c r="Q292" i="14"/>
  <c r="Q293" i="14"/>
  <c r="Q294" i="14"/>
  <c r="Q295" i="14"/>
  <c r="Q296" i="14"/>
  <c r="Q297" i="14"/>
  <c r="Q298" i="14"/>
  <c r="Q299" i="14"/>
  <c r="Q300" i="14"/>
  <c r="Q301" i="14"/>
  <c r="Q302" i="14"/>
  <c r="Q303" i="14"/>
  <c r="Q304" i="14"/>
  <c r="Q305" i="14"/>
  <c r="Q306" i="14"/>
  <c r="Q307" i="14"/>
  <c r="Q308" i="14"/>
  <c r="Q309" i="14"/>
  <c r="Q310" i="14"/>
  <c r="Q311" i="14"/>
  <c r="Q312" i="14"/>
  <c r="Q313" i="14"/>
  <c r="Q314" i="14"/>
  <c r="Q315" i="14"/>
  <c r="Q316" i="14"/>
  <c r="Q317" i="14"/>
  <c r="Q318" i="14"/>
  <c r="Q319" i="14"/>
  <c r="Q320" i="14"/>
  <c r="Q321" i="14"/>
  <c r="Q322" i="14"/>
  <c r="Q323" i="14"/>
  <c r="Q324" i="14"/>
  <c r="Q325" i="14"/>
  <c r="Q326" i="14"/>
  <c r="Q327" i="14"/>
  <c r="Q328" i="14"/>
  <c r="Q329" i="14"/>
  <c r="Q330" i="14"/>
  <c r="Q331" i="14"/>
  <c r="Q332" i="14"/>
  <c r="Q333" i="14"/>
  <c r="Q334" i="14"/>
  <c r="Q335" i="14"/>
  <c r="Q336" i="14"/>
  <c r="Q337" i="14"/>
  <c r="Q338" i="14"/>
  <c r="Q339" i="14"/>
  <c r="Q340" i="14"/>
  <c r="Q341" i="14"/>
  <c r="Q342" i="14"/>
  <c r="Q343" i="14"/>
  <c r="Q344" i="14"/>
  <c r="Q345" i="14"/>
  <c r="Q346" i="14"/>
  <c r="Q347" i="14"/>
  <c r="Q348" i="14"/>
  <c r="Q349" i="14"/>
  <c r="Q350" i="14"/>
  <c r="Q351" i="14"/>
  <c r="Q352" i="14"/>
  <c r="Q353" i="14"/>
  <c r="Q354" i="14"/>
  <c r="Q355" i="14"/>
  <c r="Q356" i="14"/>
  <c r="Q357" i="14"/>
  <c r="Q358" i="14"/>
  <c r="Q359" i="14"/>
  <c r="Q360" i="14"/>
  <c r="Q361" i="14"/>
  <c r="Q362" i="14"/>
  <c r="Q363" i="14"/>
  <c r="Q364" i="14"/>
  <c r="Q365" i="14"/>
  <c r="Q366" i="14"/>
  <c r="Q367" i="14"/>
  <c r="Q368" i="14"/>
  <c r="Q369" i="14"/>
  <c r="Q370" i="14"/>
  <c r="Q371" i="14"/>
  <c r="Q372" i="14"/>
  <c r="Q373" i="14"/>
  <c r="Q374" i="14"/>
  <c r="Q375" i="14"/>
  <c r="Q376" i="14"/>
  <c r="Q377" i="14"/>
  <c r="Q378" i="14"/>
  <c r="Q379" i="14"/>
  <c r="Q380" i="14"/>
  <c r="Q381" i="14"/>
  <c r="Q382" i="14"/>
  <c r="Q383" i="14"/>
  <c r="Q384" i="14"/>
  <c r="Q385" i="14"/>
  <c r="Q386" i="14"/>
  <c r="Q387" i="14"/>
  <c r="Q388" i="14"/>
  <c r="Q389" i="14"/>
  <c r="Q390" i="14"/>
  <c r="Q391" i="14"/>
  <c r="Q392" i="14"/>
  <c r="Q393" i="14"/>
  <c r="Q394" i="14"/>
  <c r="Q395" i="14"/>
  <c r="Q396" i="14"/>
  <c r="Q397" i="14"/>
  <c r="Q398" i="14"/>
  <c r="Q399" i="14"/>
  <c r="Q400" i="14"/>
  <c r="Q401" i="14"/>
  <c r="Q402" i="14"/>
  <c r="Q403" i="14"/>
  <c r="Q404" i="14"/>
  <c r="Q405" i="14"/>
  <c r="Q406" i="14"/>
  <c r="Q407" i="14"/>
  <c r="Q290" i="14"/>
  <c r="Q289" i="14"/>
  <c r="Q288" i="14"/>
  <c r="Q218" i="14"/>
  <c r="Q219" i="14"/>
  <c r="Q220" i="14"/>
  <c r="Q221" i="14"/>
  <c r="Q222" i="14"/>
  <c r="Q223" i="14"/>
  <c r="Q224" i="14"/>
  <c r="Q225" i="14"/>
  <c r="Q226" i="14"/>
  <c r="Q227" i="14"/>
  <c r="Q228" i="14"/>
  <c r="Q229" i="14"/>
  <c r="Q230" i="14"/>
  <c r="Q231" i="14"/>
  <c r="Q232" i="14"/>
  <c r="Q233" i="14"/>
  <c r="Q234" i="14"/>
  <c r="Q235" i="14"/>
  <c r="Q236" i="14"/>
  <c r="Q237" i="14"/>
  <c r="Q238" i="14"/>
  <c r="Q239" i="14"/>
  <c r="Q240" i="14"/>
  <c r="Q241" i="14"/>
  <c r="Q242" i="14"/>
  <c r="Q243" i="14"/>
  <c r="Q244" i="14"/>
  <c r="Q245" i="14"/>
  <c r="Q246" i="14"/>
  <c r="Q247" i="14"/>
  <c r="Q248" i="14"/>
  <c r="Q249" i="14"/>
  <c r="Q250" i="14"/>
  <c r="Q251" i="14"/>
  <c r="Q252" i="14"/>
  <c r="Q253" i="14"/>
  <c r="Q254" i="14"/>
  <c r="Q255" i="14"/>
  <c r="Q256" i="14"/>
  <c r="Q257" i="14"/>
  <c r="Q258" i="14"/>
  <c r="Q259" i="14"/>
  <c r="Q260" i="14"/>
  <c r="Q261" i="14"/>
  <c r="Q262" i="14"/>
  <c r="Q263" i="14"/>
  <c r="Q264" i="14"/>
  <c r="Q265" i="14"/>
  <c r="Q266" i="14"/>
  <c r="Q267" i="14"/>
  <c r="Q268" i="14"/>
  <c r="Q269" i="14"/>
  <c r="Q270" i="14"/>
  <c r="Q271" i="14"/>
  <c r="Q272" i="14"/>
  <c r="Q273" i="14"/>
  <c r="Q274" i="14"/>
  <c r="Q275" i="14"/>
  <c r="Q276" i="14"/>
  <c r="Q277" i="14"/>
  <c r="Q278" i="14"/>
  <c r="Q279" i="14"/>
  <c r="Q280" i="14"/>
  <c r="Q281" i="14"/>
  <c r="Q282" i="14"/>
  <c r="Q283" i="14"/>
  <c r="Q284" i="14"/>
  <c r="Q285" i="14"/>
  <c r="Q286" i="14"/>
  <c r="Q287" i="14"/>
  <c r="Q217" i="14"/>
  <c r="Q216" i="14"/>
  <c r="Q215" i="14"/>
  <c r="Q214" i="14"/>
  <c r="Q213" i="14"/>
  <c r="Q212" i="14"/>
  <c r="Q211" i="14"/>
  <c r="Q210" i="14"/>
  <c r="Q134" i="14"/>
  <c r="Q135" i="14"/>
  <c r="Q136" i="14"/>
  <c r="Q137" i="14"/>
  <c r="Q138" i="14"/>
  <c r="Q139" i="14"/>
  <c r="Q140" i="14"/>
  <c r="Q141" i="14"/>
  <c r="Q142" i="14"/>
  <c r="Q143" i="14"/>
  <c r="Q144" i="14"/>
  <c r="Q145" i="14"/>
  <c r="Q146" i="14"/>
  <c r="Q147" i="14"/>
  <c r="Q148" i="14"/>
  <c r="Q149" i="14"/>
  <c r="Q150" i="14"/>
  <c r="Q151" i="14"/>
  <c r="Q152" i="14"/>
  <c r="Q153" i="14"/>
  <c r="Q154" i="14"/>
  <c r="Q155" i="14"/>
  <c r="Q156" i="14"/>
  <c r="Q157" i="14"/>
  <c r="Q158" i="14"/>
  <c r="Q159" i="14"/>
  <c r="Q160" i="14"/>
  <c r="Q161" i="14"/>
  <c r="Q162" i="14"/>
  <c r="Q163" i="14"/>
  <c r="Q164" i="14"/>
  <c r="Q165" i="14"/>
  <c r="Q166" i="14"/>
  <c r="Q167" i="14"/>
  <c r="Q168" i="14"/>
  <c r="Q169" i="14"/>
  <c r="Q170" i="14"/>
  <c r="Q171" i="14"/>
  <c r="Q172" i="14"/>
  <c r="Q173" i="14"/>
  <c r="Q174" i="14"/>
  <c r="Q175" i="14"/>
  <c r="Q176" i="14"/>
  <c r="Q177" i="14"/>
  <c r="Q178" i="14"/>
  <c r="Q179" i="14"/>
  <c r="Q180" i="14"/>
  <c r="Q181" i="14"/>
  <c r="Q182" i="14"/>
  <c r="Q183" i="14"/>
  <c r="Q184" i="14"/>
  <c r="Q185" i="14"/>
  <c r="Q186" i="14"/>
  <c r="Q187" i="14"/>
  <c r="Q188" i="14"/>
  <c r="Q189" i="14"/>
  <c r="Q190" i="14"/>
  <c r="Q191" i="14"/>
  <c r="Q192" i="14"/>
  <c r="Q193" i="14"/>
  <c r="Q194" i="14"/>
  <c r="Q195" i="14"/>
  <c r="Q196" i="14"/>
  <c r="Q197" i="14"/>
  <c r="Q198" i="14"/>
  <c r="Q199" i="14"/>
  <c r="Q200" i="14"/>
  <c r="Q201" i="14"/>
  <c r="Q202" i="14"/>
  <c r="Q203" i="14"/>
  <c r="Q204" i="14"/>
  <c r="Q205" i="14"/>
  <c r="Q206" i="14"/>
  <c r="Q207" i="14"/>
  <c r="Q208" i="14"/>
  <c r="Q209" i="14"/>
  <c r="Q116" i="14"/>
  <c r="Q117" i="14"/>
  <c r="Q119" i="14"/>
  <c r="Q120" i="14"/>
  <c r="Q121" i="14"/>
  <c r="Q122" i="14"/>
  <c r="Q123" i="14"/>
  <c r="Q124" i="14"/>
  <c r="Q125" i="14"/>
  <c r="Q126" i="14"/>
  <c r="Q127" i="14"/>
  <c r="Q128" i="14"/>
  <c r="Q129" i="14"/>
  <c r="Q130" i="14"/>
  <c r="Q131" i="14"/>
  <c r="Q132" i="14"/>
  <c r="Q133" i="14"/>
  <c r="Q115" i="14"/>
  <c r="Q114" i="14"/>
  <c r="Q108" i="14"/>
  <c r="Q109" i="14"/>
  <c r="Q110" i="14"/>
  <c r="Q111" i="14"/>
  <c r="Q112" i="14"/>
  <c r="Q113" i="14"/>
  <c r="Q107" i="14"/>
  <c r="Q106" i="14"/>
  <c r="Q105" i="14"/>
  <c r="Q104" i="14"/>
  <c r="Q103" i="14"/>
  <c r="Q77" i="14"/>
  <c r="Q78" i="14"/>
  <c r="Q79" i="14"/>
  <c r="Q80" i="14"/>
  <c r="Q81" i="14"/>
  <c r="Q82" i="14"/>
  <c r="Q83" i="14"/>
  <c r="Q84" i="14"/>
  <c r="Q85" i="14"/>
  <c r="Q86" i="14"/>
  <c r="Q87" i="14"/>
  <c r="Q88" i="14"/>
  <c r="Q89" i="14"/>
  <c r="Q90" i="14"/>
  <c r="Q91" i="14"/>
  <c r="Q92" i="14"/>
  <c r="Q93" i="14"/>
  <c r="Q94" i="14"/>
  <c r="Q95" i="14"/>
  <c r="Q96" i="14"/>
  <c r="Q97" i="14"/>
  <c r="Q98" i="14"/>
  <c r="Q99" i="14"/>
  <c r="Q100" i="14"/>
  <c r="Q101" i="14"/>
  <c r="Q102" i="14"/>
  <c r="Q76" i="14"/>
  <c r="Q75" i="14"/>
  <c r="Q72" i="14"/>
  <c r="Q73" i="14"/>
  <c r="Q74" i="14"/>
  <c r="Q4" i="14"/>
  <c r="Q5" i="14"/>
  <c r="Q6" i="14"/>
  <c r="Q7" i="14"/>
  <c r="Q8" i="14"/>
  <c r="Q9" i="14"/>
  <c r="Q10" i="14"/>
  <c r="Q11" i="14"/>
  <c r="Q12" i="14"/>
  <c r="Q13" i="14"/>
  <c r="Q14" i="14"/>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48" i="14"/>
  <c r="Q49" i="14"/>
  <c r="Q50" i="14"/>
  <c r="Q51" i="14"/>
  <c r="Q52" i="14"/>
  <c r="Q53" i="14"/>
  <c r="Q54" i="14"/>
  <c r="Q55" i="14"/>
  <c r="Q56" i="14"/>
  <c r="Q57" i="14"/>
  <c r="Q58" i="14"/>
  <c r="Q59" i="14"/>
  <c r="Q60" i="14"/>
  <c r="Q61" i="14"/>
  <c r="Q62" i="14"/>
  <c r="Q63" i="14"/>
  <c r="Q64" i="14"/>
  <c r="Q65" i="14"/>
  <c r="Q66" i="14"/>
  <c r="Q67" i="14"/>
  <c r="Q68" i="14"/>
  <c r="Q69" i="14"/>
  <c r="Q70" i="14"/>
  <c r="Q71" i="14"/>
  <c r="Q3" i="14"/>
  <c r="Q2" i="14"/>
  <c r="O112" i="14"/>
  <c r="R112" i="14" s="1"/>
  <c r="P71" i="14"/>
  <c r="O71" i="14"/>
  <c r="R71" i="14" s="1"/>
  <c r="M71" i="14"/>
  <c r="L71" i="14"/>
  <c r="P70" i="14"/>
  <c r="O70" i="14"/>
  <c r="R70" i="14" s="1"/>
  <c r="M70" i="14"/>
  <c r="L70" i="14"/>
  <c r="P69" i="14"/>
  <c r="O69" i="14"/>
  <c r="R69" i="14" s="1"/>
  <c r="M69" i="14"/>
  <c r="L69" i="14"/>
  <c r="P68" i="14"/>
  <c r="O68" i="14"/>
  <c r="R68" i="14" s="1"/>
  <c r="M68" i="14"/>
  <c r="L68" i="14"/>
  <c r="P67" i="14"/>
  <c r="O67" i="14"/>
  <c r="R67" i="14" s="1"/>
  <c r="M67" i="14"/>
  <c r="L67" i="14"/>
  <c r="P66" i="14"/>
  <c r="O66" i="14"/>
  <c r="R66" i="14" s="1"/>
  <c r="M66" i="14"/>
  <c r="L66" i="14"/>
  <c r="O15" i="14"/>
  <c r="R15" i="14" s="1"/>
  <c r="K15" i="14"/>
  <c r="J15" i="14"/>
  <c r="M15" i="14" s="1"/>
  <c r="P14" i="14"/>
  <c r="O14" i="14"/>
  <c r="R14" i="14" s="1"/>
  <c r="M14" i="14"/>
  <c r="L14" i="14"/>
  <c r="P9" i="14"/>
  <c r="O9" i="14"/>
  <c r="R9" i="14" s="1"/>
  <c r="K9" i="14"/>
  <c r="J9" i="14"/>
  <c r="P8" i="14"/>
  <c r="O8" i="14"/>
  <c r="R8" i="14" s="1"/>
  <c r="M8" i="14"/>
  <c r="L8" i="14"/>
  <c r="G51" i="4"/>
  <c r="H51" i="4"/>
  <c r="M51" i="4"/>
  <c r="N51" i="4"/>
  <c r="F51" i="4"/>
  <c r="L51" i="4"/>
  <c r="O113" i="14"/>
  <c r="R113" i="14" s="1"/>
  <c r="M113" i="14"/>
  <c r="L113" i="14"/>
  <c r="P113" i="14"/>
  <c r="P112" i="14"/>
  <c r="M112" i="14"/>
  <c r="L112" i="14"/>
  <c r="P286" i="14"/>
  <c r="P285" i="14"/>
  <c r="L9" i="14" l="1"/>
  <c r="M9" i="14"/>
  <c r="L15" i="14"/>
  <c r="P407" i="14"/>
  <c r="O407" i="14"/>
  <c r="R407" i="14" s="1"/>
  <c r="M407" i="14"/>
  <c r="L407" i="14"/>
  <c r="P406" i="14"/>
  <c r="O406" i="14"/>
  <c r="R406" i="14" s="1"/>
  <c r="M406" i="14"/>
  <c r="L406" i="14"/>
  <c r="P405" i="14"/>
  <c r="O405" i="14"/>
  <c r="R405" i="14" s="1"/>
  <c r="M405" i="14"/>
  <c r="L405" i="14"/>
  <c r="P404" i="14"/>
  <c r="O404" i="14"/>
  <c r="R404" i="14" s="1"/>
  <c r="M404" i="14"/>
  <c r="L404" i="14"/>
  <c r="P403" i="14"/>
  <c r="O403" i="14"/>
  <c r="R403" i="14" s="1"/>
  <c r="M403" i="14"/>
  <c r="L403" i="14"/>
  <c r="P402" i="14"/>
  <c r="O402" i="14"/>
  <c r="R402" i="14" s="1"/>
  <c r="M402" i="14"/>
  <c r="L402" i="14"/>
  <c r="P401" i="14"/>
  <c r="O401" i="14"/>
  <c r="R401" i="14" s="1"/>
  <c r="M401" i="14"/>
  <c r="L401" i="14"/>
  <c r="P400" i="14"/>
  <c r="O400" i="14"/>
  <c r="R400" i="14" s="1"/>
  <c r="M400" i="14"/>
  <c r="L400" i="14"/>
  <c r="P399" i="14"/>
  <c r="O399" i="14"/>
  <c r="R399" i="14" s="1"/>
  <c r="M399" i="14"/>
  <c r="L399" i="14"/>
  <c r="P398" i="14"/>
  <c r="O398" i="14"/>
  <c r="R398" i="14" s="1"/>
  <c r="M398" i="14"/>
  <c r="L398" i="14"/>
  <c r="P397" i="14"/>
  <c r="O397" i="14"/>
  <c r="R397" i="14" s="1"/>
  <c r="M397" i="14"/>
  <c r="L397" i="14"/>
  <c r="P396" i="14"/>
  <c r="O396" i="14"/>
  <c r="R396" i="14" s="1"/>
  <c r="M396" i="14"/>
  <c r="L396" i="14"/>
  <c r="P395" i="14"/>
  <c r="O395" i="14"/>
  <c r="R395" i="14" s="1"/>
  <c r="M395" i="14"/>
  <c r="L395" i="14"/>
  <c r="P394" i="14"/>
  <c r="O394" i="14"/>
  <c r="R394" i="14" s="1"/>
  <c r="M394" i="14"/>
  <c r="L394" i="14"/>
  <c r="P393" i="14"/>
  <c r="O393" i="14"/>
  <c r="R393" i="14" s="1"/>
  <c r="M393" i="14"/>
  <c r="L393" i="14"/>
  <c r="P392" i="14"/>
  <c r="O392" i="14"/>
  <c r="R392" i="14" s="1"/>
  <c r="M392" i="14"/>
  <c r="L392" i="14"/>
  <c r="P391" i="14"/>
  <c r="O391" i="14"/>
  <c r="R391" i="14" s="1"/>
  <c r="M391" i="14"/>
  <c r="L391" i="14"/>
  <c r="P390" i="14"/>
  <c r="O390" i="14"/>
  <c r="R390" i="14" s="1"/>
  <c r="M390" i="14"/>
  <c r="L390" i="14"/>
  <c r="P389" i="14"/>
  <c r="O389" i="14"/>
  <c r="R389" i="14" s="1"/>
  <c r="M389" i="14"/>
  <c r="L389" i="14"/>
  <c r="P388" i="14"/>
  <c r="O388" i="14"/>
  <c r="R388" i="14" s="1"/>
  <c r="M388" i="14"/>
  <c r="L388" i="14"/>
  <c r="P387" i="14"/>
  <c r="O387" i="14"/>
  <c r="R387" i="14" s="1"/>
  <c r="M387" i="14"/>
  <c r="L387" i="14"/>
  <c r="P386" i="14"/>
  <c r="O386" i="14"/>
  <c r="R386" i="14" s="1"/>
  <c r="M386" i="14"/>
  <c r="L386" i="14"/>
  <c r="P385" i="14"/>
  <c r="O385" i="14"/>
  <c r="R385" i="14" s="1"/>
  <c r="M385" i="14"/>
  <c r="L385" i="14"/>
  <c r="P384" i="14"/>
  <c r="O384" i="14"/>
  <c r="R384" i="14" s="1"/>
  <c r="M384" i="14"/>
  <c r="L384" i="14"/>
  <c r="P383" i="14"/>
  <c r="O383" i="14"/>
  <c r="R383" i="14" s="1"/>
  <c r="M383" i="14"/>
  <c r="L383" i="14"/>
  <c r="P382" i="14"/>
  <c r="O382" i="14"/>
  <c r="R382" i="14" s="1"/>
  <c r="M382" i="14"/>
  <c r="L382" i="14"/>
  <c r="P381" i="14"/>
  <c r="O381" i="14"/>
  <c r="R381" i="14" s="1"/>
  <c r="M381" i="14"/>
  <c r="L381" i="14"/>
  <c r="P380" i="14"/>
  <c r="O380" i="14"/>
  <c r="R380" i="14" s="1"/>
  <c r="M380" i="14"/>
  <c r="L380" i="14"/>
  <c r="P379" i="14"/>
  <c r="O379" i="14"/>
  <c r="R379" i="14" s="1"/>
  <c r="M379" i="14"/>
  <c r="L379" i="14"/>
  <c r="P378" i="14"/>
  <c r="O378" i="14"/>
  <c r="R378" i="14" s="1"/>
  <c r="M378" i="14"/>
  <c r="L378" i="14"/>
  <c r="P377" i="14"/>
  <c r="O377" i="14"/>
  <c r="R377" i="14" s="1"/>
  <c r="M377" i="14"/>
  <c r="L377" i="14"/>
  <c r="P376" i="14"/>
  <c r="O376" i="14"/>
  <c r="R376" i="14" s="1"/>
  <c r="M376" i="14"/>
  <c r="L376" i="14"/>
  <c r="P375" i="14"/>
  <c r="O375" i="14"/>
  <c r="R375" i="14" s="1"/>
  <c r="M375" i="14"/>
  <c r="L375" i="14"/>
  <c r="P374" i="14"/>
  <c r="O374" i="14"/>
  <c r="R374" i="14" s="1"/>
  <c r="M374" i="14"/>
  <c r="L374" i="14"/>
  <c r="P373" i="14"/>
  <c r="O373" i="14"/>
  <c r="R373" i="14" s="1"/>
  <c r="M373" i="14"/>
  <c r="L373" i="14"/>
  <c r="P372" i="14"/>
  <c r="O372" i="14"/>
  <c r="R372" i="14" s="1"/>
  <c r="M372" i="14"/>
  <c r="L372" i="14"/>
  <c r="P371" i="14"/>
  <c r="O371" i="14"/>
  <c r="R371" i="14" s="1"/>
  <c r="M371" i="14"/>
  <c r="L371" i="14"/>
  <c r="P370" i="14"/>
  <c r="O370" i="14"/>
  <c r="R370" i="14" s="1"/>
  <c r="M370" i="14"/>
  <c r="L370" i="14"/>
  <c r="P369" i="14"/>
  <c r="O369" i="14"/>
  <c r="R369" i="14" s="1"/>
  <c r="M369" i="14"/>
  <c r="L369" i="14"/>
  <c r="P368" i="14"/>
  <c r="O368" i="14"/>
  <c r="R368" i="14" s="1"/>
  <c r="M368" i="14"/>
  <c r="L368" i="14"/>
  <c r="P367" i="14"/>
  <c r="O367" i="14"/>
  <c r="R367" i="14" s="1"/>
  <c r="M367" i="14"/>
  <c r="L367" i="14"/>
  <c r="P366" i="14"/>
  <c r="O366" i="14"/>
  <c r="R366" i="14" s="1"/>
  <c r="M366" i="14"/>
  <c r="L366" i="14"/>
  <c r="P365" i="14"/>
  <c r="O365" i="14"/>
  <c r="R365" i="14" s="1"/>
  <c r="M365" i="14"/>
  <c r="L365" i="14"/>
  <c r="P364" i="14"/>
  <c r="O364" i="14"/>
  <c r="R364" i="14" s="1"/>
  <c r="M364" i="14"/>
  <c r="L364" i="14"/>
  <c r="P363" i="14"/>
  <c r="O363" i="14"/>
  <c r="R363" i="14" s="1"/>
  <c r="M363" i="14"/>
  <c r="L363" i="14"/>
  <c r="P362" i="14"/>
  <c r="O362" i="14"/>
  <c r="R362" i="14" s="1"/>
  <c r="M362" i="14"/>
  <c r="L362" i="14"/>
  <c r="P361" i="14"/>
  <c r="O361" i="14"/>
  <c r="R361" i="14" s="1"/>
  <c r="M361" i="14"/>
  <c r="L361" i="14"/>
  <c r="P360" i="14"/>
  <c r="O360" i="14"/>
  <c r="R360" i="14" s="1"/>
  <c r="M360" i="14"/>
  <c r="L360" i="14"/>
  <c r="P359" i="14"/>
  <c r="O359" i="14"/>
  <c r="R359" i="14" s="1"/>
  <c r="M359" i="14"/>
  <c r="L359" i="14"/>
  <c r="P358" i="14"/>
  <c r="O358" i="14"/>
  <c r="R358" i="14" s="1"/>
  <c r="M358" i="14"/>
  <c r="L358" i="14"/>
  <c r="P357" i="14"/>
  <c r="O357" i="14"/>
  <c r="R357" i="14" s="1"/>
  <c r="M357" i="14"/>
  <c r="L357" i="14"/>
  <c r="P356" i="14"/>
  <c r="O356" i="14"/>
  <c r="R356" i="14" s="1"/>
  <c r="M356" i="14"/>
  <c r="L356" i="14"/>
  <c r="P355" i="14"/>
  <c r="O355" i="14"/>
  <c r="R355" i="14" s="1"/>
  <c r="M355" i="14"/>
  <c r="L355" i="14"/>
  <c r="P354" i="14"/>
  <c r="O354" i="14"/>
  <c r="R354" i="14" s="1"/>
  <c r="M354" i="14"/>
  <c r="L354" i="14"/>
  <c r="P353" i="14"/>
  <c r="O353" i="14"/>
  <c r="R353" i="14" s="1"/>
  <c r="M353" i="14"/>
  <c r="L353" i="14"/>
  <c r="P352" i="14"/>
  <c r="O352" i="14"/>
  <c r="R352" i="14" s="1"/>
  <c r="M352" i="14"/>
  <c r="L352" i="14"/>
  <c r="P351" i="14"/>
  <c r="O351" i="14"/>
  <c r="R351" i="14" s="1"/>
  <c r="M351" i="14"/>
  <c r="L351" i="14"/>
  <c r="P350" i="14"/>
  <c r="O350" i="14"/>
  <c r="R350" i="14" s="1"/>
  <c r="M350" i="14"/>
  <c r="L350" i="14"/>
  <c r="P349" i="14"/>
  <c r="O349" i="14"/>
  <c r="R349" i="14" s="1"/>
  <c r="M349" i="14"/>
  <c r="L349" i="14"/>
  <c r="P348" i="14"/>
  <c r="O348" i="14"/>
  <c r="R348" i="14" s="1"/>
  <c r="M348" i="14"/>
  <c r="L348" i="14"/>
  <c r="P347" i="14"/>
  <c r="O347" i="14"/>
  <c r="R347" i="14" s="1"/>
  <c r="M347" i="14"/>
  <c r="L347" i="14"/>
  <c r="P346" i="14"/>
  <c r="O346" i="14"/>
  <c r="R346" i="14" s="1"/>
  <c r="M346" i="14"/>
  <c r="L346" i="14"/>
  <c r="P345" i="14"/>
  <c r="O345" i="14"/>
  <c r="R345" i="14" s="1"/>
  <c r="M345" i="14"/>
  <c r="L345" i="14"/>
  <c r="P344" i="14"/>
  <c r="O344" i="14"/>
  <c r="R344" i="14" s="1"/>
  <c r="M344" i="14"/>
  <c r="L344" i="14"/>
  <c r="P343" i="14"/>
  <c r="O343" i="14"/>
  <c r="R343" i="14" s="1"/>
  <c r="M343" i="14"/>
  <c r="L343" i="14"/>
  <c r="P342" i="14"/>
  <c r="O342" i="14"/>
  <c r="R342" i="14" s="1"/>
  <c r="M342" i="14"/>
  <c r="L342" i="14"/>
  <c r="P341" i="14"/>
  <c r="O341" i="14"/>
  <c r="R341" i="14" s="1"/>
  <c r="M341" i="14"/>
  <c r="L341" i="14"/>
  <c r="P340" i="14"/>
  <c r="O340" i="14"/>
  <c r="R340" i="14" s="1"/>
  <c r="M340" i="14"/>
  <c r="L340" i="14"/>
  <c r="P339" i="14"/>
  <c r="O339" i="14"/>
  <c r="R339" i="14" s="1"/>
  <c r="M339" i="14"/>
  <c r="L339" i="14"/>
  <c r="P338" i="14"/>
  <c r="O338" i="14"/>
  <c r="R338" i="14" s="1"/>
  <c r="M338" i="14"/>
  <c r="L338" i="14"/>
  <c r="P337" i="14"/>
  <c r="O337" i="14"/>
  <c r="R337" i="14" s="1"/>
  <c r="M337" i="14"/>
  <c r="L337" i="14"/>
  <c r="P336" i="14"/>
  <c r="O336" i="14"/>
  <c r="R336" i="14" s="1"/>
  <c r="M336" i="14"/>
  <c r="L336" i="14"/>
  <c r="P335" i="14"/>
  <c r="O335" i="14"/>
  <c r="R335" i="14" s="1"/>
  <c r="M335" i="14"/>
  <c r="L335" i="14"/>
  <c r="P334" i="14"/>
  <c r="O334" i="14"/>
  <c r="R334" i="14" s="1"/>
  <c r="M334" i="14"/>
  <c r="L334" i="14"/>
  <c r="P333" i="14"/>
  <c r="O333" i="14"/>
  <c r="R333" i="14" s="1"/>
  <c r="M333" i="14"/>
  <c r="L333" i="14"/>
  <c r="P332" i="14"/>
  <c r="O332" i="14"/>
  <c r="R332" i="14" s="1"/>
  <c r="M332" i="14"/>
  <c r="L332" i="14"/>
  <c r="P331" i="14"/>
  <c r="O331" i="14"/>
  <c r="R331" i="14" s="1"/>
  <c r="M331" i="14"/>
  <c r="L331" i="14"/>
  <c r="P330" i="14"/>
  <c r="O330" i="14"/>
  <c r="R330" i="14" s="1"/>
  <c r="M330" i="14"/>
  <c r="L330" i="14"/>
  <c r="P329" i="14"/>
  <c r="O329" i="14"/>
  <c r="R329" i="14" s="1"/>
  <c r="M329" i="14"/>
  <c r="L329" i="14"/>
  <c r="P328" i="14"/>
  <c r="O328" i="14"/>
  <c r="R328" i="14" s="1"/>
  <c r="M328" i="14"/>
  <c r="L328" i="14"/>
  <c r="P327" i="14"/>
  <c r="O327" i="14"/>
  <c r="R327" i="14" s="1"/>
  <c r="M327" i="14"/>
  <c r="L327" i="14"/>
  <c r="P326" i="14"/>
  <c r="O326" i="14"/>
  <c r="R326" i="14" s="1"/>
  <c r="M326" i="14"/>
  <c r="L326" i="14"/>
  <c r="P325" i="14"/>
  <c r="O325" i="14"/>
  <c r="R325" i="14" s="1"/>
  <c r="M325" i="14"/>
  <c r="L325" i="14"/>
  <c r="P324" i="14"/>
  <c r="O324" i="14"/>
  <c r="R324" i="14" s="1"/>
  <c r="M324" i="14"/>
  <c r="L324" i="14"/>
  <c r="P323" i="14"/>
  <c r="O323" i="14"/>
  <c r="R323" i="14" s="1"/>
  <c r="M323" i="14"/>
  <c r="L323" i="14"/>
  <c r="P322" i="14"/>
  <c r="O322" i="14"/>
  <c r="R322" i="14" s="1"/>
  <c r="M322" i="14"/>
  <c r="L322" i="14"/>
  <c r="P321" i="14"/>
  <c r="O321" i="14"/>
  <c r="R321" i="14" s="1"/>
  <c r="M321" i="14"/>
  <c r="L321" i="14"/>
  <c r="P320" i="14"/>
  <c r="O320" i="14"/>
  <c r="R320" i="14" s="1"/>
  <c r="M320" i="14"/>
  <c r="L320" i="14"/>
  <c r="P319" i="14"/>
  <c r="O319" i="14"/>
  <c r="R319" i="14" s="1"/>
  <c r="M319" i="14"/>
  <c r="L319" i="14"/>
  <c r="P318" i="14"/>
  <c r="O318" i="14"/>
  <c r="R318" i="14" s="1"/>
  <c r="M318" i="14"/>
  <c r="L318" i="14"/>
  <c r="P317" i="14"/>
  <c r="O317" i="14"/>
  <c r="R317" i="14" s="1"/>
  <c r="M317" i="14"/>
  <c r="L317" i="14"/>
  <c r="P316" i="14"/>
  <c r="O316" i="14"/>
  <c r="R316" i="14" s="1"/>
  <c r="M316" i="14"/>
  <c r="L316" i="14"/>
  <c r="P315" i="14"/>
  <c r="O315" i="14"/>
  <c r="R315" i="14" s="1"/>
  <c r="M315" i="14"/>
  <c r="L315" i="14"/>
  <c r="P314" i="14"/>
  <c r="O314" i="14"/>
  <c r="R314" i="14" s="1"/>
  <c r="M314" i="14"/>
  <c r="L314" i="14"/>
  <c r="P313" i="14"/>
  <c r="O313" i="14"/>
  <c r="R313" i="14" s="1"/>
  <c r="M313" i="14"/>
  <c r="L313" i="14"/>
  <c r="P312" i="14"/>
  <c r="O312" i="14"/>
  <c r="R312" i="14" s="1"/>
  <c r="M312" i="14"/>
  <c r="L312" i="14"/>
  <c r="P311" i="14"/>
  <c r="O311" i="14"/>
  <c r="R311" i="14" s="1"/>
  <c r="M311" i="14"/>
  <c r="L311" i="14"/>
  <c r="P310" i="14"/>
  <c r="O310" i="14"/>
  <c r="R310" i="14" s="1"/>
  <c r="M310" i="14"/>
  <c r="L310" i="14"/>
  <c r="P309" i="14"/>
  <c r="O309" i="14"/>
  <c r="R309" i="14" s="1"/>
  <c r="M309" i="14"/>
  <c r="L309" i="14"/>
  <c r="P308" i="14"/>
  <c r="O308" i="14"/>
  <c r="R308" i="14" s="1"/>
  <c r="M308" i="14"/>
  <c r="L308" i="14"/>
  <c r="P307" i="14"/>
  <c r="O307" i="14"/>
  <c r="R307" i="14" s="1"/>
  <c r="M307" i="14"/>
  <c r="L307" i="14"/>
  <c r="P306" i="14"/>
  <c r="O306" i="14"/>
  <c r="R306" i="14" s="1"/>
  <c r="M306" i="14"/>
  <c r="L306" i="14"/>
  <c r="P305" i="14"/>
  <c r="O305" i="14"/>
  <c r="R305" i="14" s="1"/>
  <c r="M305" i="14"/>
  <c r="L305" i="14"/>
  <c r="P304" i="14"/>
  <c r="O304" i="14"/>
  <c r="R304" i="14" s="1"/>
  <c r="M304" i="14"/>
  <c r="L304" i="14"/>
  <c r="P303" i="14"/>
  <c r="O303" i="14"/>
  <c r="R303" i="14" s="1"/>
  <c r="M303" i="14"/>
  <c r="L303" i="14"/>
  <c r="P302" i="14"/>
  <c r="O302" i="14"/>
  <c r="R302" i="14" s="1"/>
  <c r="M302" i="14"/>
  <c r="L302" i="14"/>
  <c r="P301" i="14"/>
  <c r="O301" i="14"/>
  <c r="R301" i="14" s="1"/>
  <c r="M301" i="14"/>
  <c r="L301" i="14"/>
  <c r="P300" i="14"/>
  <c r="O300" i="14"/>
  <c r="R300" i="14" s="1"/>
  <c r="M300" i="14"/>
  <c r="L300" i="14"/>
  <c r="P299" i="14"/>
  <c r="O299" i="14"/>
  <c r="R299" i="14" s="1"/>
  <c r="M299" i="14"/>
  <c r="L299" i="14"/>
  <c r="P298" i="14"/>
  <c r="O298" i="14"/>
  <c r="R298" i="14" s="1"/>
  <c r="M298" i="14"/>
  <c r="L298" i="14"/>
  <c r="P297" i="14"/>
  <c r="O297" i="14"/>
  <c r="R297" i="14" s="1"/>
  <c r="M297" i="14"/>
  <c r="L297" i="14"/>
  <c r="P296" i="14"/>
  <c r="O296" i="14"/>
  <c r="R296" i="14" s="1"/>
  <c r="M296" i="14"/>
  <c r="L296" i="14"/>
  <c r="P295" i="14"/>
  <c r="O295" i="14"/>
  <c r="R295" i="14" s="1"/>
  <c r="M295" i="14"/>
  <c r="L295" i="14"/>
  <c r="P294" i="14"/>
  <c r="O294" i="14"/>
  <c r="R294" i="14" s="1"/>
  <c r="M294" i="14"/>
  <c r="L294" i="14"/>
  <c r="P293" i="14"/>
  <c r="O293" i="14"/>
  <c r="R293" i="14" s="1"/>
  <c r="M293" i="14"/>
  <c r="L293" i="14"/>
  <c r="P292" i="14"/>
  <c r="O292" i="14"/>
  <c r="R292" i="14" s="1"/>
  <c r="M292" i="14"/>
  <c r="L292" i="14"/>
  <c r="P291" i="14"/>
  <c r="O291" i="14"/>
  <c r="R291" i="14" s="1"/>
  <c r="M291" i="14"/>
  <c r="L291" i="14"/>
  <c r="P221" i="14"/>
  <c r="O221" i="14"/>
  <c r="R221" i="14" s="1"/>
  <c r="M221" i="14"/>
  <c r="L221" i="14"/>
  <c r="P220" i="14"/>
  <c r="O220" i="14"/>
  <c r="R220" i="14" s="1"/>
  <c r="M220" i="14"/>
  <c r="L220" i="14"/>
  <c r="P219" i="14"/>
  <c r="O219" i="14"/>
  <c r="R219" i="14" s="1"/>
  <c r="M219" i="14"/>
  <c r="L219" i="14"/>
  <c r="P218" i="14"/>
  <c r="O218" i="14"/>
  <c r="R218" i="14" s="1"/>
  <c r="M218" i="14"/>
  <c r="L218" i="14"/>
  <c r="P207" i="14"/>
  <c r="O207" i="14"/>
  <c r="R207" i="14" s="1"/>
  <c r="P206" i="14"/>
  <c r="O206" i="14"/>
  <c r="R206" i="14" s="1"/>
  <c r="P205" i="14"/>
  <c r="O205" i="14"/>
  <c r="R205" i="14" s="1"/>
  <c r="P204" i="14"/>
  <c r="O204" i="14"/>
  <c r="R204" i="14" s="1"/>
  <c r="P201" i="14"/>
  <c r="O201" i="14"/>
  <c r="R201" i="14" s="1"/>
  <c r="M201" i="14"/>
  <c r="L201" i="14"/>
  <c r="P200" i="14"/>
  <c r="O200" i="14"/>
  <c r="R200" i="14" s="1"/>
  <c r="M200" i="14"/>
  <c r="L200" i="14"/>
  <c r="P199" i="14"/>
  <c r="O199" i="14"/>
  <c r="R199" i="14" s="1"/>
  <c r="M199" i="14"/>
  <c r="L199" i="14"/>
  <c r="P198" i="14"/>
  <c r="O198" i="14"/>
  <c r="R198" i="14" s="1"/>
  <c r="M198" i="14"/>
  <c r="L198" i="14"/>
  <c r="P197" i="14"/>
  <c r="O197" i="14"/>
  <c r="R197" i="14" s="1"/>
  <c r="M197" i="14"/>
  <c r="L197" i="14"/>
  <c r="P196" i="14"/>
  <c r="O196" i="14"/>
  <c r="R196" i="14" s="1"/>
  <c r="M196" i="14"/>
  <c r="L196" i="14"/>
  <c r="P195" i="14"/>
  <c r="O195" i="14"/>
  <c r="R195" i="14" s="1"/>
  <c r="M195" i="14"/>
  <c r="L195" i="14"/>
  <c r="P194" i="14"/>
  <c r="O194" i="14"/>
  <c r="R194" i="14" s="1"/>
  <c r="M194" i="14"/>
  <c r="L194" i="14"/>
  <c r="P193" i="14"/>
  <c r="O193" i="14"/>
  <c r="R193" i="14" s="1"/>
  <c r="M193" i="14"/>
  <c r="L193" i="14"/>
  <c r="P192" i="14"/>
  <c r="O192" i="14"/>
  <c r="R192" i="14" s="1"/>
  <c r="M192" i="14"/>
  <c r="L192" i="14"/>
  <c r="P191" i="14"/>
  <c r="P190" i="14"/>
  <c r="P189" i="14"/>
  <c r="O189" i="14"/>
  <c r="R189" i="14" s="1"/>
  <c r="M189" i="14"/>
  <c r="L189" i="14"/>
  <c r="P188" i="14"/>
  <c r="O188" i="14"/>
  <c r="R188" i="14" s="1"/>
  <c r="M188" i="14"/>
  <c r="L188" i="14"/>
  <c r="P187" i="14"/>
  <c r="O187" i="14"/>
  <c r="R187" i="14" s="1"/>
  <c r="M187" i="14"/>
  <c r="L187" i="14"/>
  <c r="P186" i="14"/>
  <c r="O186" i="14"/>
  <c r="R186" i="14" s="1"/>
  <c r="M186" i="14"/>
  <c r="L186" i="14"/>
  <c r="P185" i="14"/>
  <c r="O185" i="14"/>
  <c r="R185" i="14" s="1"/>
  <c r="M185" i="14"/>
  <c r="L185" i="14"/>
  <c r="P184" i="14"/>
  <c r="O184" i="14"/>
  <c r="R184" i="14" s="1"/>
  <c r="M184" i="14"/>
  <c r="L184" i="14"/>
  <c r="P183" i="14"/>
  <c r="O183" i="14"/>
  <c r="R183" i="14" s="1"/>
  <c r="M183" i="14"/>
  <c r="L183" i="14"/>
  <c r="P182" i="14"/>
  <c r="O182" i="14"/>
  <c r="R182" i="14" s="1"/>
  <c r="M182" i="14"/>
  <c r="L182" i="14"/>
  <c r="P181" i="14"/>
  <c r="O181" i="14"/>
  <c r="R181" i="14" s="1"/>
  <c r="M181" i="14"/>
  <c r="L181" i="14"/>
  <c r="P180" i="14"/>
  <c r="O180" i="14"/>
  <c r="R180" i="14" s="1"/>
  <c r="M180" i="14"/>
  <c r="L180" i="14"/>
  <c r="P177" i="14"/>
  <c r="O177" i="14"/>
  <c r="R177" i="14" s="1"/>
  <c r="M177" i="14"/>
  <c r="L177" i="14"/>
  <c r="P176" i="14"/>
  <c r="O176" i="14"/>
  <c r="R176" i="14" s="1"/>
  <c r="M176" i="14"/>
  <c r="L176" i="14"/>
  <c r="P173" i="14"/>
  <c r="O173" i="14"/>
  <c r="R173" i="14" s="1"/>
  <c r="M173" i="14"/>
  <c r="L173" i="14"/>
  <c r="P172" i="14"/>
  <c r="O172" i="14"/>
  <c r="R172" i="14" s="1"/>
  <c r="M172" i="14"/>
  <c r="L172" i="14"/>
  <c r="P167" i="14"/>
  <c r="O167" i="14"/>
  <c r="R167" i="14" s="1"/>
  <c r="M167" i="14"/>
  <c r="L167" i="14"/>
  <c r="P166" i="14"/>
  <c r="O166" i="14"/>
  <c r="R166" i="14" s="1"/>
  <c r="M166" i="14"/>
  <c r="L166" i="14"/>
  <c r="P163" i="14"/>
  <c r="O163" i="14"/>
  <c r="R163" i="14" s="1"/>
  <c r="M163" i="14"/>
  <c r="L163" i="14"/>
  <c r="P162" i="14"/>
  <c r="O162" i="14"/>
  <c r="R162" i="14" s="1"/>
  <c r="M162" i="14"/>
  <c r="L162" i="14"/>
  <c r="P161" i="14"/>
  <c r="O161" i="14"/>
  <c r="R161" i="14" s="1"/>
  <c r="M161" i="14"/>
  <c r="L161" i="14"/>
  <c r="P160" i="14"/>
  <c r="O160" i="14"/>
  <c r="R160" i="14" s="1"/>
  <c r="M160" i="14"/>
  <c r="L160" i="14"/>
  <c r="P159" i="14"/>
  <c r="O159" i="14"/>
  <c r="R159" i="14" s="1"/>
  <c r="M159" i="14"/>
  <c r="L159" i="14"/>
  <c r="P158" i="14"/>
  <c r="O158" i="14"/>
  <c r="R158" i="14" s="1"/>
  <c r="M158" i="14"/>
  <c r="L158" i="14"/>
  <c r="P151" i="14"/>
  <c r="O151" i="14"/>
  <c r="R151" i="14" s="1"/>
  <c r="M151" i="14"/>
  <c r="L151" i="14"/>
  <c r="P150" i="14"/>
  <c r="O150" i="14"/>
  <c r="R150" i="14" s="1"/>
  <c r="M150" i="14"/>
  <c r="L150" i="14"/>
  <c r="P149" i="14"/>
  <c r="O149" i="14"/>
  <c r="R149" i="14" s="1"/>
  <c r="M149" i="14"/>
  <c r="L149" i="14"/>
  <c r="P148" i="14"/>
  <c r="O148" i="14"/>
  <c r="R148" i="14" s="1"/>
  <c r="M148" i="14"/>
  <c r="L148" i="14"/>
  <c r="P147" i="14"/>
  <c r="O147" i="14"/>
  <c r="R147" i="14" s="1"/>
  <c r="M147" i="14"/>
  <c r="L147" i="14"/>
  <c r="P146" i="14"/>
  <c r="O146" i="14"/>
  <c r="R146" i="14" s="1"/>
  <c r="M146" i="14"/>
  <c r="L146" i="14"/>
  <c r="L136" i="14"/>
  <c r="M136" i="14"/>
  <c r="O136" i="14"/>
  <c r="R136" i="14" s="1"/>
  <c r="P136" i="14"/>
  <c r="L137" i="14"/>
  <c r="M137" i="14"/>
  <c r="O137" i="14"/>
  <c r="R137" i="14" s="1"/>
  <c r="P137" i="14"/>
  <c r="L138" i="14"/>
  <c r="M138" i="14"/>
  <c r="O138" i="14"/>
  <c r="P138" i="14"/>
  <c r="R138" i="14"/>
  <c r="L139" i="14"/>
  <c r="M139" i="14"/>
  <c r="O139" i="14"/>
  <c r="R139" i="14" s="1"/>
  <c r="P139" i="14"/>
  <c r="L140" i="14"/>
  <c r="M140" i="14"/>
  <c r="O140" i="14"/>
  <c r="P140" i="14"/>
  <c r="R140" i="14"/>
  <c r="L141" i="14"/>
  <c r="M141" i="14"/>
  <c r="O141" i="14"/>
  <c r="R141" i="14" s="1"/>
  <c r="P141" i="14"/>
  <c r="O179" i="15"/>
  <c r="O178" i="15"/>
  <c r="O177" i="15"/>
  <c r="O176" i="15"/>
  <c r="O175" i="15"/>
  <c r="O174" i="15"/>
  <c r="O173" i="15"/>
  <c r="O172" i="15"/>
  <c r="O171" i="15"/>
  <c r="O170" i="15"/>
  <c r="O169" i="15"/>
  <c r="O168" i="15"/>
  <c r="O167" i="15"/>
  <c r="O166" i="15"/>
  <c r="O165" i="15"/>
  <c r="O164" i="15"/>
  <c r="O163" i="15"/>
  <c r="O162" i="15"/>
  <c r="O161" i="15"/>
  <c r="O160" i="15"/>
  <c r="O159" i="15"/>
  <c r="O158" i="15"/>
  <c r="O157" i="15"/>
  <c r="O156" i="15"/>
  <c r="O155" i="15"/>
  <c r="O154" i="15"/>
  <c r="O153" i="15"/>
  <c r="O152" i="15"/>
  <c r="O151" i="15"/>
  <c r="O150" i="15"/>
  <c r="O149" i="15"/>
  <c r="O148" i="15"/>
  <c r="O147" i="15"/>
  <c r="O146" i="15"/>
  <c r="O145" i="15"/>
  <c r="O144" i="15"/>
  <c r="O143" i="15"/>
  <c r="O142" i="15"/>
  <c r="O141" i="15"/>
  <c r="O140" i="15"/>
  <c r="O139" i="15"/>
  <c r="O138" i="15"/>
  <c r="O137" i="15"/>
  <c r="O136" i="15"/>
  <c r="O135" i="15"/>
  <c r="O134" i="15"/>
  <c r="O133" i="15"/>
  <c r="O132" i="15"/>
  <c r="O131" i="15"/>
  <c r="O130" i="15"/>
  <c r="O129" i="15"/>
  <c r="O128" i="15"/>
  <c r="O127" i="15"/>
  <c r="O126" i="15"/>
  <c r="O125" i="15"/>
  <c r="O124" i="15"/>
  <c r="O123" i="15"/>
  <c r="O122" i="15"/>
  <c r="O121" i="15"/>
  <c r="O120" i="15"/>
  <c r="O119" i="15"/>
  <c r="O118" i="15"/>
  <c r="O117" i="15"/>
  <c r="O116" i="15"/>
  <c r="O115" i="15"/>
  <c r="O114" i="15"/>
  <c r="O113" i="15"/>
  <c r="O112" i="15"/>
  <c r="O111" i="15"/>
  <c r="O110" i="15"/>
  <c r="O109" i="15"/>
  <c r="O108" i="15"/>
  <c r="O107" i="15"/>
  <c r="O106" i="15"/>
  <c r="O105" i="15"/>
  <c r="O104" i="15"/>
  <c r="O103" i="15"/>
  <c r="O102" i="15"/>
  <c r="O101" i="15"/>
  <c r="O100" i="15"/>
  <c r="O99" i="15"/>
  <c r="O98" i="15"/>
  <c r="O97" i="15"/>
  <c r="O96" i="15"/>
  <c r="O95" i="15"/>
  <c r="O94" i="15"/>
  <c r="O93" i="15"/>
  <c r="O92" i="15"/>
  <c r="O91" i="15"/>
  <c r="O90" i="15"/>
  <c r="O89" i="15"/>
  <c r="O88" i="15"/>
  <c r="O87" i="15"/>
  <c r="O86" i="15"/>
  <c r="O85" i="15"/>
  <c r="O84" i="15"/>
  <c r="O83" i="15"/>
  <c r="O82" i="15"/>
  <c r="O81" i="15"/>
  <c r="O80" i="15"/>
  <c r="O79" i="15"/>
  <c r="O78" i="15"/>
  <c r="O77" i="15"/>
  <c r="O76" i="15"/>
  <c r="O75" i="15"/>
  <c r="O74" i="15"/>
  <c r="O73" i="15"/>
  <c r="O72" i="15"/>
  <c r="O71" i="15"/>
  <c r="O70" i="15"/>
  <c r="O69" i="15"/>
  <c r="O68" i="15"/>
  <c r="O67" i="15"/>
  <c r="O66" i="15"/>
  <c r="O65" i="15"/>
  <c r="O64" i="15"/>
  <c r="O63" i="15"/>
  <c r="O62" i="15"/>
  <c r="O61" i="15"/>
  <c r="O60" i="15"/>
  <c r="O59" i="15"/>
  <c r="O58" i="15"/>
  <c r="O57" i="15"/>
  <c r="O56" i="15"/>
  <c r="O55" i="15"/>
  <c r="O54" i="15"/>
  <c r="O53" i="15"/>
  <c r="O52" i="15"/>
  <c r="O51" i="15"/>
  <c r="O50" i="15"/>
  <c r="O49" i="15"/>
  <c r="O48" i="15"/>
  <c r="O47" i="15"/>
  <c r="O46" i="15"/>
  <c r="O45" i="15"/>
  <c r="O44" i="15"/>
  <c r="O43" i="15"/>
  <c r="O42" i="15"/>
  <c r="O41" i="15"/>
  <c r="O40" i="15"/>
  <c r="O39" i="15"/>
  <c r="O38" i="15"/>
  <c r="O37" i="15"/>
  <c r="O36" i="15"/>
  <c r="O35" i="15"/>
  <c r="O34" i="15"/>
  <c r="O33" i="15"/>
  <c r="O32" i="15"/>
  <c r="O31" i="15"/>
  <c r="O30" i="15"/>
  <c r="O29" i="15"/>
  <c r="O28" i="15"/>
  <c r="O27" i="15"/>
  <c r="O26" i="15"/>
  <c r="O25" i="15"/>
  <c r="O24" i="15"/>
  <c r="O23" i="15"/>
  <c r="O22" i="15"/>
  <c r="O21" i="15"/>
  <c r="O20" i="15"/>
  <c r="O19" i="15"/>
  <c r="O18" i="15"/>
  <c r="O17" i="15"/>
  <c r="O16" i="15"/>
  <c r="O15" i="15"/>
  <c r="O14" i="15"/>
  <c r="O13" i="15"/>
  <c r="O12" i="15"/>
  <c r="O11" i="15"/>
  <c r="O10" i="15"/>
  <c r="O9" i="15"/>
  <c r="N9" i="15"/>
  <c r="P9" i="15" s="1"/>
  <c r="L9" i="15"/>
  <c r="K9" i="15"/>
  <c r="O8" i="15"/>
  <c r="N8" i="15"/>
  <c r="P8" i="15" s="1"/>
  <c r="L8" i="15"/>
  <c r="K8" i="15"/>
  <c r="O7" i="15"/>
  <c r="N7" i="15"/>
  <c r="P7" i="15" s="1"/>
  <c r="L7" i="15"/>
  <c r="K7" i="15"/>
  <c r="O6" i="15"/>
  <c r="N6" i="15"/>
  <c r="P6" i="15" s="1"/>
  <c r="L6" i="15"/>
  <c r="K6" i="15"/>
  <c r="O5" i="15"/>
  <c r="N5" i="15"/>
  <c r="P5" i="15" s="1"/>
  <c r="L5" i="15"/>
  <c r="K5" i="15"/>
  <c r="O4" i="15"/>
  <c r="N4" i="15"/>
  <c r="P4" i="15" s="1"/>
  <c r="L4" i="15"/>
  <c r="K4" i="15"/>
  <c r="O3" i="15"/>
  <c r="N3" i="15"/>
  <c r="P3" i="15" s="1"/>
  <c r="L3" i="15"/>
  <c r="K3" i="15"/>
  <c r="O2" i="15"/>
  <c r="N2" i="15"/>
  <c r="P2" i="15" s="1"/>
  <c r="L2" i="15"/>
  <c r="K2" i="15"/>
  <c r="Q93" i="4"/>
  <c r="N93" i="4"/>
  <c r="M93" i="4"/>
  <c r="L93" i="4"/>
  <c r="H93" i="4"/>
  <c r="G93" i="4"/>
  <c r="F93" i="4"/>
  <c r="N92" i="4"/>
  <c r="M92" i="4"/>
  <c r="L92" i="4"/>
  <c r="H92" i="4"/>
  <c r="G92" i="4"/>
  <c r="F92" i="4"/>
  <c r="N83" i="4"/>
  <c r="M83" i="4"/>
  <c r="L83" i="4"/>
  <c r="H83" i="4"/>
  <c r="G83" i="4"/>
  <c r="F83" i="4"/>
  <c r="N71" i="4"/>
  <c r="M71" i="4"/>
  <c r="L71" i="4"/>
  <c r="H71" i="4"/>
  <c r="G71" i="4"/>
  <c r="F71" i="4"/>
  <c r="P290" i="14"/>
  <c r="O290" i="14"/>
  <c r="R290" i="14" s="1"/>
  <c r="M290" i="14"/>
  <c r="L290" i="14"/>
  <c r="P289" i="14"/>
  <c r="O289" i="14"/>
  <c r="R289" i="14" s="1"/>
  <c r="M289" i="14"/>
  <c r="L289" i="14"/>
  <c r="P288" i="14"/>
  <c r="O288" i="14"/>
  <c r="R288" i="14" s="1"/>
  <c r="M288" i="14"/>
  <c r="L288" i="14"/>
  <c r="P287" i="14"/>
  <c r="P284" i="14"/>
  <c r="P283" i="14"/>
  <c r="P282" i="14"/>
  <c r="P281" i="14"/>
  <c r="O281" i="14"/>
  <c r="R281" i="14" s="1"/>
  <c r="M281" i="14"/>
  <c r="L281" i="14"/>
  <c r="P280" i="14"/>
  <c r="O280" i="14"/>
  <c r="R280" i="14" s="1"/>
  <c r="M280" i="14"/>
  <c r="L280" i="14"/>
  <c r="P279" i="14"/>
  <c r="O279" i="14"/>
  <c r="R279" i="14" s="1"/>
  <c r="M279" i="14"/>
  <c r="L279" i="14"/>
  <c r="P278" i="14"/>
  <c r="O278" i="14"/>
  <c r="R278" i="14" s="1"/>
  <c r="M278" i="14"/>
  <c r="L278" i="14"/>
  <c r="P277" i="14"/>
  <c r="O277" i="14"/>
  <c r="R277" i="14" s="1"/>
  <c r="M277" i="14"/>
  <c r="L277" i="14"/>
  <c r="P276" i="14"/>
  <c r="O276" i="14"/>
  <c r="R276" i="14" s="1"/>
  <c r="M276" i="14"/>
  <c r="L276" i="14"/>
  <c r="P275" i="14"/>
  <c r="O275" i="14"/>
  <c r="R275" i="14" s="1"/>
  <c r="M275" i="14"/>
  <c r="L275" i="14"/>
  <c r="P274" i="14"/>
  <c r="O274" i="14"/>
  <c r="R274" i="14" s="1"/>
  <c r="M274" i="14"/>
  <c r="L274" i="14"/>
  <c r="P273" i="14"/>
  <c r="O273" i="14"/>
  <c r="R273" i="14" s="1"/>
  <c r="P272" i="14"/>
  <c r="O272" i="14"/>
  <c r="R272" i="14" s="1"/>
  <c r="P271" i="14"/>
  <c r="O271" i="14"/>
  <c r="R271" i="14" s="1"/>
  <c r="P270" i="14"/>
  <c r="O270" i="14"/>
  <c r="R270" i="14" s="1"/>
  <c r="P269" i="14"/>
  <c r="P268" i="14"/>
  <c r="P267" i="14"/>
  <c r="O267" i="14"/>
  <c r="R267" i="14" s="1"/>
  <c r="M267" i="14"/>
  <c r="L267" i="14"/>
  <c r="P266" i="14"/>
  <c r="O266" i="14"/>
  <c r="R266" i="14" s="1"/>
  <c r="M266" i="14"/>
  <c r="L266" i="14"/>
  <c r="P265" i="14"/>
  <c r="O265" i="14"/>
  <c r="R265" i="14" s="1"/>
  <c r="M265" i="14"/>
  <c r="L265" i="14"/>
  <c r="P264" i="14"/>
  <c r="O264" i="14"/>
  <c r="R264" i="14" s="1"/>
  <c r="M264" i="14"/>
  <c r="L264" i="14"/>
  <c r="P263" i="14"/>
  <c r="O263" i="14"/>
  <c r="R263" i="14" s="1"/>
  <c r="P262" i="14"/>
  <c r="O262" i="14"/>
  <c r="R262" i="14" s="1"/>
  <c r="P261" i="14"/>
  <c r="O261" i="14"/>
  <c r="R261" i="14" s="1"/>
  <c r="P260" i="14"/>
  <c r="O260" i="14"/>
  <c r="R260" i="14" s="1"/>
  <c r="P259" i="14"/>
  <c r="P258" i="14"/>
  <c r="P257" i="14"/>
  <c r="O257" i="14"/>
  <c r="R257" i="14" s="1"/>
  <c r="P256" i="14"/>
  <c r="O256" i="14"/>
  <c r="R256" i="14" s="1"/>
  <c r="P255" i="14"/>
  <c r="O255" i="14"/>
  <c r="R255" i="14" s="1"/>
  <c r="M255" i="14"/>
  <c r="L255" i="14"/>
  <c r="P254" i="14"/>
  <c r="O254" i="14"/>
  <c r="R254" i="14" s="1"/>
  <c r="M254" i="14"/>
  <c r="L254" i="14"/>
  <c r="P253" i="14"/>
  <c r="O253" i="14"/>
  <c r="R253" i="14" s="1"/>
  <c r="M253" i="14"/>
  <c r="L253" i="14"/>
  <c r="P252" i="14"/>
  <c r="O252" i="14"/>
  <c r="R252" i="14" s="1"/>
  <c r="M252" i="14"/>
  <c r="L252" i="14"/>
  <c r="P251" i="14"/>
  <c r="O251" i="14"/>
  <c r="R251" i="14" s="1"/>
  <c r="P250" i="14"/>
  <c r="O250" i="14"/>
  <c r="R250" i="14" s="1"/>
  <c r="P249" i="14"/>
  <c r="O249" i="14"/>
  <c r="R249" i="14" s="1"/>
  <c r="M249" i="14"/>
  <c r="L249" i="14"/>
  <c r="P248" i="14"/>
  <c r="O248" i="14"/>
  <c r="R248" i="14" s="1"/>
  <c r="M248" i="14"/>
  <c r="L248" i="14"/>
  <c r="P247" i="14"/>
  <c r="O247" i="14"/>
  <c r="R247" i="14" s="1"/>
  <c r="M247" i="14"/>
  <c r="L247" i="14"/>
  <c r="P246" i="14"/>
  <c r="O246" i="14"/>
  <c r="R246" i="14" s="1"/>
  <c r="M246" i="14"/>
  <c r="L246" i="14"/>
  <c r="P245" i="14"/>
  <c r="P244" i="14"/>
  <c r="P243" i="14"/>
  <c r="P242" i="14"/>
  <c r="P241" i="14"/>
  <c r="O241" i="14"/>
  <c r="R241" i="14" s="1"/>
  <c r="P240" i="14"/>
  <c r="O240" i="14"/>
  <c r="R240" i="14" s="1"/>
  <c r="P239" i="14"/>
  <c r="O239" i="14"/>
  <c r="R239" i="14" s="1"/>
  <c r="P238" i="14"/>
  <c r="O238" i="14"/>
  <c r="R238" i="14" s="1"/>
  <c r="P237" i="14"/>
  <c r="P236" i="14"/>
  <c r="P235" i="14"/>
  <c r="O235" i="14"/>
  <c r="R235" i="14" s="1"/>
  <c r="M235" i="14"/>
  <c r="L235" i="14"/>
  <c r="P234" i="14"/>
  <c r="O234" i="14"/>
  <c r="R234" i="14" s="1"/>
  <c r="M234" i="14"/>
  <c r="L234" i="14"/>
  <c r="P233" i="14"/>
  <c r="O233" i="14"/>
  <c r="R233" i="14" s="1"/>
  <c r="M233" i="14"/>
  <c r="L233" i="14"/>
  <c r="P232" i="14"/>
  <c r="O232" i="14"/>
  <c r="R232" i="14" s="1"/>
  <c r="M232" i="14"/>
  <c r="L232" i="14"/>
  <c r="P231" i="14"/>
  <c r="O231" i="14"/>
  <c r="R231" i="14" s="1"/>
  <c r="M231" i="14"/>
  <c r="L231" i="14"/>
  <c r="P230" i="14"/>
  <c r="O230" i="14"/>
  <c r="R230" i="14" s="1"/>
  <c r="M230" i="14"/>
  <c r="L230" i="14"/>
  <c r="P229" i="14"/>
  <c r="O229" i="14"/>
  <c r="R229" i="14" s="1"/>
  <c r="M229" i="14"/>
  <c r="L229" i="14"/>
  <c r="P228" i="14"/>
  <c r="O228" i="14"/>
  <c r="R228" i="14" s="1"/>
  <c r="M228" i="14"/>
  <c r="L228" i="14"/>
  <c r="P227" i="14"/>
  <c r="O227" i="14"/>
  <c r="R227" i="14" s="1"/>
  <c r="M227" i="14"/>
  <c r="L227" i="14"/>
  <c r="P226" i="14"/>
  <c r="O226" i="14"/>
  <c r="R226" i="14" s="1"/>
  <c r="M226" i="14"/>
  <c r="L226" i="14"/>
  <c r="P225" i="14"/>
  <c r="O225" i="14"/>
  <c r="R225" i="14" s="1"/>
  <c r="M225" i="14"/>
  <c r="L225" i="14"/>
  <c r="P224" i="14"/>
  <c r="O224" i="14"/>
  <c r="R224" i="14" s="1"/>
  <c r="M224" i="14"/>
  <c r="L224" i="14"/>
  <c r="P223" i="14"/>
  <c r="O223" i="14"/>
  <c r="R223" i="14" s="1"/>
  <c r="M223" i="14"/>
  <c r="L223" i="14"/>
  <c r="P222" i="14"/>
  <c r="O222" i="14"/>
  <c r="R222" i="14" s="1"/>
  <c r="M222" i="14"/>
  <c r="L222" i="14"/>
  <c r="P217" i="14"/>
  <c r="P216" i="14"/>
  <c r="P215" i="14"/>
  <c r="O215" i="14"/>
  <c r="R215" i="14" s="1"/>
  <c r="M215" i="14"/>
  <c r="L215" i="14"/>
  <c r="P214" i="14"/>
  <c r="O214" i="14"/>
  <c r="R214" i="14" s="1"/>
  <c r="M214" i="14"/>
  <c r="L214" i="14"/>
  <c r="P213" i="14"/>
  <c r="O213" i="14"/>
  <c r="R213" i="14" s="1"/>
  <c r="M213" i="14"/>
  <c r="L213" i="14"/>
  <c r="P212" i="14"/>
  <c r="P211" i="14"/>
  <c r="P210" i="14"/>
  <c r="P209" i="14"/>
  <c r="O209" i="14"/>
  <c r="R209" i="14" s="1"/>
  <c r="M209" i="14"/>
  <c r="L209" i="14"/>
  <c r="P208" i="14"/>
  <c r="O208" i="14"/>
  <c r="R208" i="14" s="1"/>
  <c r="M208" i="14"/>
  <c r="L208" i="14"/>
  <c r="P203" i="14"/>
  <c r="O203" i="14"/>
  <c r="R203" i="14" s="1"/>
  <c r="P202" i="14"/>
  <c r="O202" i="14"/>
  <c r="R202" i="14" s="1"/>
  <c r="P179" i="14"/>
  <c r="O179" i="14"/>
  <c r="R179" i="14" s="1"/>
  <c r="M179" i="14"/>
  <c r="L179" i="14"/>
  <c r="P178" i="14"/>
  <c r="O178" i="14"/>
  <c r="R178" i="14" s="1"/>
  <c r="M178" i="14"/>
  <c r="L178" i="14"/>
  <c r="P175" i="14"/>
  <c r="O175" i="14"/>
  <c r="R175" i="14" s="1"/>
  <c r="M175" i="14"/>
  <c r="L175" i="14"/>
  <c r="P174" i="14"/>
  <c r="O174" i="14"/>
  <c r="R174" i="14" s="1"/>
  <c r="M174" i="14"/>
  <c r="L174" i="14"/>
  <c r="P171" i="14"/>
  <c r="O171" i="14"/>
  <c r="R171" i="14" s="1"/>
  <c r="M171" i="14"/>
  <c r="L171" i="14"/>
  <c r="P170" i="14"/>
  <c r="O170" i="14"/>
  <c r="R170" i="14" s="1"/>
  <c r="M170" i="14"/>
  <c r="L170" i="14"/>
  <c r="P169" i="14"/>
  <c r="P168" i="14"/>
  <c r="P165" i="14"/>
  <c r="O165" i="14"/>
  <c r="R165" i="14" s="1"/>
  <c r="M165" i="14"/>
  <c r="L165" i="14"/>
  <c r="P164" i="14"/>
  <c r="O164" i="14"/>
  <c r="R164" i="14" s="1"/>
  <c r="M164" i="14"/>
  <c r="L164" i="14"/>
  <c r="P157" i="14"/>
  <c r="O157" i="14"/>
  <c r="R157" i="14" s="1"/>
  <c r="M157" i="14"/>
  <c r="L157" i="14"/>
  <c r="P156" i="14"/>
  <c r="O156" i="14"/>
  <c r="R156" i="14" s="1"/>
  <c r="M156" i="14"/>
  <c r="L156" i="14"/>
  <c r="P155" i="14"/>
  <c r="O155" i="14"/>
  <c r="R155" i="14" s="1"/>
  <c r="M155" i="14"/>
  <c r="L155" i="14"/>
  <c r="P154" i="14"/>
  <c r="O154" i="14"/>
  <c r="R154" i="14" s="1"/>
  <c r="M154" i="14"/>
  <c r="L154" i="14"/>
  <c r="P153" i="14"/>
  <c r="O153" i="14"/>
  <c r="R153" i="14" s="1"/>
  <c r="M153" i="14"/>
  <c r="L153" i="14"/>
  <c r="P152" i="14"/>
  <c r="O152" i="14"/>
  <c r="R152" i="14" s="1"/>
  <c r="M152" i="14"/>
  <c r="L152" i="14"/>
  <c r="P145" i="14"/>
  <c r="O145" i="14"/>
  <c r="R145" i="14" s="1"/>
  <c r="M145" i="14"/>
  <c r="L145" i="14"/>
  <c r="P144" i="14"/>
  <c r="O144" i="14"/>
  <c r="R144" i="14" s="1"/>
  <c r="M144" i="14"/>
  <c r="L144" i="14"/>
  <c r="P143" i="14"/>
  <c r="O143" i="14"/>
  <c r="R143" i="14" s="1"/>
  <c r="M143" i="14"/>
  <c r="L143" i="14"/>
  <c r="P142" i="14"/>
  <c r="O142" i="14"/>
  <c r="R142" i="14" s="1"/>
  <c r="M142" i="14"/>
  <c r="L142" i="14"/>
  <c r="P135" i="14"/>
  <c r="O135" i="14"/>
  <c r="R135" i="14" s="1"/>
  <c r="M135" i="14"/>
  <c r="L135" i="14"/>
  <c r="P134" i="14"/>
  <c r="O134" i="14"/>
  <c r="R134" i="14" s="1"/>
  <c r="M134" i="14"/>
  <c r="L134" i="14"/>
  <c r="P133" i="14"/>
  <c r="P132" i="14"/>
  <c r="P131" i="14"/>
  <c r="P130" i="14"/>
  <c r="P129" i="14"/>
  <c r="P128" i="14"/>
  <c r="P127" i="14"/>
  <c r="P126" i="14"/>
  <c r="P125" i="14"/>
  <c r="P124" i="14"/>
  <c r="P123" i="14"/>
  <c r="P122" i="14"/>
  <c r="P121" i="14"/>
  <c r="P120" i="14"/>
  <c r="P119" i="14"/>
  <c r="P117" i="14"/>
  <c r="P116" i="14"/>
  <c r="P115" i="14"/>
  <c r="P114" i="14"/>
  <c r="P111" i="14"/>
  <c r="O111" i="14"/>
  <c r="R111" i="14" s="1"/>
  <c r="M111" i="14"/>
  <c r="L111" i="14"/>
  <c r="P110" i="14"/>
  <c r="O110" i="14"/>
  <c r="R110" i="14" s="1"/>
  <c r="M110" i="14"/>
  <c r="L110" i="14"/>
  <c r="P109" i="14"/>
  <c r="O109" i="14"/>
  <c r="R109" i="14" s="1"/>
  <c r="M109" i="14"/>
  <c r="L109" i="14"/>
  <c r="P108" i="14"/>
  <c r="O108" i="14"/>
  <c r="R108" i="14" s="1"/>
  <c r="M108" i="14"/>
  <c r="L108" i="14"/>
  <c r="P107" i="14"/>
  <c r="O107" i="14"/>
  <c r="R107" i="14" s="1"/>
  <c r="M107" i="14"/>
  <c r="L107" i="14"/>
  <c r="P106" i="14"/>
  <c r="O106" i="14"/>
  <c r="R106" i="14" s="1"/>
  <c r="M106" i="14"/>
  <c r="L106" i="14"/>
  <c r="P105" i="14"/>
  <c r="O105" i="14"/>
  <c r="R105" i="14" s="1"/>
  <c r="P104" i="14"/>
  <c r="O104" i="14"/>
  <c r="R104" i="14" s="1"/>
  <c r="P103" i="14"/>
  <c r="O103" i="14"/>
  <c r="R103" i="14" s="1"/>
  <c r="P102" i="14"/>
  <c r="O102" i="14"/>
  <c r="R102" i="14" s="1"/>
  <c r="M102" i="14"/>
  <c r="L102" i="14"/>
  <c r="P101" i="14"/>
  <c r="O101" i="14"/>
  <c r="R101" i="14" s="1"/>
  <c r="M101" i="14"/>
  <c r="L101" i="14"/>
  <c r="P100" i="14"/>
  <c r="O100" i="14"/>
  <c r="R100" i="14" s="1"/>
  <c r="M100" i="14"/>
  <c r="L100" i="14"/>
  <c r="P99" i="14"/>
  <c r="O99" i="14"/>
  <c r="R99" i="14" s="1"/>
  <c r="M99" i="14"/>
  <c r="L99" i="14"/>
  <c r="P98" i="14"/>
  <c r="O98" i="14"/>
  <c r="R98" i="14" s="1"/>
  <c r="M98" i="14"/>
  <c r="L98" i="14"/>
  <c r="P97" i="14"/>
  <c r="O97" i="14"/>
  <c r="R97" i="14" s="1"/>
  <c r="M97" i="14"/>
  <c r="L97" i="14"/>
  <c r="P96" i="14"/>
  <c r="O96" i="14"/>
  <c r="R96" i="14" s="1"/>
  <c r="M96" i="14"/>
  <c r="L96" i="14"/>
  <c r="P95" i="14"/>
  <c r="O95" i="14"/>
  <c r="R95" i="14" s="1"/>
  <c r="M95" i="14"/>
  <c r="L95" i="14"/>
  <c r="P94" i="14"/>
  <c r="O94" i="14"/>
  <c r="R94" i="14" s="1"/>
  <c r="M94" i="14"/>
  <c r="L94" i="14"/>
  <c r="P93" i="14"/>
  <c r="O93" i="14"/>
  <c r="R93" i="14" s="1"/>
  <c r="M93" i="14"/>
  <c r="L93" i="14"/>
  <c r="P92" i="14"/>
  <c r="O92" i="14"/>
  <c r="R92" i="14" s="1"/>
  <c r="M92" i="14"/>
  <c r="L92" i="14"/>
  <c r="P91" i="14"/>
  <c r="O91" i="14"/>
  <c r="R91" i="14" s="1"/>
  <c r="M91" i="14"/>
  <c r="L91" i="14"/>
  <c r="P90" i="14"/>
  <c r="O90" i="14"/>
  <c r="R90" i="14" s="1"/>
  <c r="M90" i="14"/>
  <c r="L90" i="14"/>
  <c r="P89" i="14"/>
  <c r="O89" i="14"/>
  <c r="R89" i="14" s="1"/>
  <c r="M89" i="14"/>
  <c r="L89" i="14"/>
  <c r="P88" i="14"/>
  <c r="O88" i="14"/>
  <c r="R88" i="14" s="1"/>
  <c r="M88" i="14"/>
  <c r="L88" i="14"/>
  <c r="P87" i="14"/>
  <c r="O87" i="14"/>
  <c r="R87" i="14" s="1"/>
  <c r="M87" i="14"/>
  <c r="L87" i="14"/>
  <c r="P86" i="14"/>
  <c r="O86" i="14"/>
  <c r="R86" i="14" s="1"/>
  <c r="M86" i="14"/>
  <c r="L86" i="14"/>
  <c r="P85" i="14"/>
  <c r="O85" i="14"/>
  <c r="R85" i="14" s="1"/>
  <c r="M85" i="14"/>
  <c r="L85" i="14"/>
  <c r="P84" i="14"/>
  <c r="O84" i="14"/>
  <c r="R84" i="14" s="1"/>
  <c r="M84" i="14"/>
  <c r="L84" i="14"/>
  <c r="P83" i="14"/>
  <c r="O83" i="14"/>
  <c r="R83" i="14" s="1"/>
  <c r="M83" i="14"/>
  <c r="L83" i="14"/>
  <c r="P82" i="14"/>
  <c r="O82" i="14"/>
  <c r="R82" i="14" s="1"/>
  <c r="M82" i="14"/>
  <c r="L82" i="14"/>
  <c r="P81" i="14"/>
  <c r="O81" i="14"/>
  <c r="R81" i="14" s="1"/>
  <c r="M81" i="14"/>
  <c r="L81" i="14"/>
  <c r="P80" i="14"/>
  <c r="O80" i="14"/>
  <c r="R80" i="14" s="1"/>
  <c r="M80" i="14"/>
  <c r="L80" i="14"/>
  <c r="P79" i="14"/>
  <c r="O79" i="14"/>
  <c r="R79" i="14" s="1"/>
  <c r="M79" i="14"/>
  <c r="L79" i="14"/>
  <c r="P78" i="14"/>
  <c r="O78" i="14"/>
  <c r="R78" i="14" s="1"/>
  <c r="M78" i="14"/>
  <c r="L78" i="14"/>
  <c r="P77" i="14"/>
  <c r="O77" i="14"/>
  <c r="R77" i="14" s="1"/>
  <c r="M77" i="14"/>
  <c r="L77" i="14"/>
  <c r="P76" i="14"/>
  <c r="O76" i="14"/>
  <c r="R76" i="14" s="1"/>
  <c r="M76" i="14"/>
  <c r="L76" i="14"/>
  <c r="P75" i="14"/>
  <c r="O75" i="14"/>
  <c r="R75" i="14" s="1"/>
  <c r="M75" i="14"/>
  <c r="L75" i="14"/>
  <c r="P74" i="14"/>
  <c r="O74" i="14"/>
  <c r="R74" i="14" s="1"/>
  <c r="M74" i="14"/>
  <c r="L74" i="14"/>
  <c r="P73" i="14"/>
  <c r="O73" i="14"/>
  <c r="R73" i="14" s="1"/>
  <c r="M73" i="14"/>
  <c r="L73" i="14"/>
  <c r="P72" i="14"/>
  <c r="O72" i="14"/>
  <c r="R72" i="14" s="1"/>
  <c r="M72" i="14"/>
  <c r="L72" i="14"/>
  <c r="P65" i="14"/>
  <c r="O65" i="14"/>
  <c r="R65" i="14" s="1"/>
  <c r="M65" i="14"/>
  <c r="L65" i="14"/>
  <c r="P64" i="14"/>
  <c r="O64" i="14"/>
  <c r="R64" i="14" s="1"/>
  <c r="M64" i="14"/>
  <c r="L64" i="14"/>
  <c r="P63" i="14"/>
  <c r="O63" i="14"/>
  <c r="R63" i="14" s="1"/>
  <c r="M63" i="14"/>
  <c r="L63" i="14"/>
  <c r="P62" i="14"/>
  <c r="O62" i="14"/>
  <c r="R62" i="14" s="1"/>
  <c r="M62" i="14"/>
  <c r="L62" i="14"/>
  <c r="P61" i="14"/>
  <c r="O61" i="14"/>
  <c r="R61" i="14" s="1"/>
  <c r="M61" i="14"/>
  <c r="L61" i="14"/>
  <c r="P60" i="14"/>
  <c r="O60" i="14"/>
  <c r="R60" i="14" s="1"/>
  <c r="M60" i="14"/>
  <c r="L60" i="14"/>
  <c r="P59" i="14"/>
  <c r="O59" i="14"/>
  <c r="R59" i="14" s="1"/>
  <c r="K59" i="14"/>
  <c r="J59" i="14"/>
  <c r="P58" i="14"/>
  <c r="O58" i="14"/>
  <c r="R58" i="14" s="1"/>
  <c r="M58" i="14"/>
  <c r="L58" i="14"/>
  <c r="P57" i="14"/>
  <c r="O57" i="14"/>
  <c r="R57" i="14" s="1"/>
  <c r="K57" i="14"/>
  <c r="J57" i="14"/>
  <c r="P56" i="14"/>
  <c r="O56" i="14"/>
  <c r="R56" i="14" s="1"/>
  <c r="M56" i="14"/>
  <c r="L56" i="14"/>
  <c r="P55" i="14"/>
  <c r="O55" i="14"/>
  <c r="R55" i="14" s="1"/>
  <c r="K55" i="14"/>
  <c r="J55" i="14"/>
  <c r="P54" i="14"/>
  <c r="O54" i="14"/>
  <c r="R54" i="14" s="1"/>
  <c r="M54" i="14"/>
  <c r="L54" i="14"/>
  <c r="P53" i="14"/>
  <c r="O53" i="14"/>
  <c r="R53" i="14" s="1"/>
  <c r="K53" i="14"/>
  <c r="J53" i="14"/>
  <c r="P52" i="14"/>
  <c r="O52" i="14"/>
  <c r="R52" i="14" s="1"/>
  <c r="M52" i="14"/>
  <c r="L52" i="14"/>
  <c r="P51" i="14"/>
  <c r="O51" i="14"/>
  <c r="R51" i="14" s="1"/>
  <c r="K51" i="14"/>
  <c r="J51" i="14"/>
  <c r="P50" i="14"/>
  <c r="O50" i="14"/>
  <c r="R50" i="14" s="1"/>
  <c r="M50" i="14"/>
  <c r="L50" i="14"/>
  <c r="P49" i="14"/>
  <c r="O49" i="14"/>
  <c r="R49" i="14" s="1"/>
  <c r="K49" i="14"/>
  <c r="J49" i="14"/>
  <c r="P48" i="14"/>
  <c r="O48" i="14"/>
  <c r="R48" i="14" s="1"/>
  <c r="M48" i="14"/>
  <c r="L48" i="14"/>
  <c r="P47" i="14"/>
  <c r="O47" i="14"/>
  <c r="R47" i="14" s="1"/>
  <c r="K47" i="14"/>
  <c r="J47" i="14"/>
  <c r="P46" i="14"/>
  <c r="O46" i="14"/>
  <c r="R46" i="14" s="1"/>
  <c r="M46" i="14"/>
  <c r="L46" i="14"/>
  <c r="P45" i="14"/>
  <c r="O45" i="14"/>
  <c r="R45" i="14" s="1"/>
  <c r="K45" i="14"/>
  <c r="J45" i="14"/>
  <c r="P44" i="14"/>
  <c r="O44" i="14"/>
  <c r="R44" i="14" s="1"/>
  <c r="M44" i="14"/>
  <c r="L44" i="14"/>
  <c r="P43" i="14"/>
  <c r="O43" i="14"/>
  <c r="R43" i="14" s="1"/>
  <c r="K43" i="14"/>
  <c r="J43" i="14"/>
  <c r="P42" i="14"/>
  <c r="O42" i="14"/>
  <c r="R42" i="14" s="1"/>
  <c r="M42" i="14"/>
  <c r="L42" i="14"/>
  <c r="P41" i="14"/>
  <c r="O41" i="14"/>
  <c r="R41" i="14" s="1"/>
  <c r="K41" i="14"/>
  <c r="J41" i="14"/>
  <c r="P40" i="14"/>
  <c r="O40" i="14"/>
  <c r="R40" i="14" s="1"/>
  <c r="M40" i="14"/>
  <c r="L40" i="14"/>
  <c r="P39" i="14"/>
  <c r="O39" i="14"/>
  <c r="R39" i="14" s="1"/>
  <c r="K39" i="14"/>
  <c r="J39" i="14"/>
  <c r="P38" i="14"/>
  <c r="O38" i="14"/>
  <c r="R38" i="14" s="1"/>
  <c r="M38" i="14"/>
  <c r="L38" i="14"/>
  <c r="P37" i="14"/>
  <c r="O37" i="14"/>
  <c r="R37" i="14" s="1"/>
  <c r="K37" i="14"/>
  <c r="J37" i="14"/>
  <c r="P36" i="14"/>
  <c r="O36" i="14"/>
  <c r="R36" i="14" s="1"/>
  <c r="M36" i="14"/>
  <c r="L36" i="14"/>
  <c r="P35" i="14"/>
  <c r="O35" i="14"/>
  <c r="R35" i="14" s="1"/>
  <c r="K35" i="14"/>
  <c r="J35" i="14"/>
  <c r="P34" i="14"/>
  <c r="O34" i="14"/>
  <c r="R34" i="14" s="1"/>
  <c r="M34" i="14"/>
  <c r="L34" i="14"/>
  <c r="P33" i="14"/>
  <c r="O33" i="14"/>
  <c r="R33" i="14" s="1"/>
  <c r="K33" i="14"/>
  <c r="J33" i="14"/>
  <c r="P32" i="14"/>
  <c r="O32" i="14"/>
  <c r="R32" i="14" s="1"/>
  <c r="M32" i="14"/>
  <c r="L32" i="14"/>
  <c r="P31" i="14"/>
  <c r="O31" i="14"/>
  <c r="R31" i="14" s="1"/>
  <c r="K31" i="14"/>
  <c r="J31" i="14"/>
  <c r="P30" i="14"/>
  <c r="O30" i="14"/>
  <c r="R30" i="14" s="1"/>
  <c r="M30" i="14"/>
  <c r="L30" i="14"/>
  <c r="P29" i="14"/>
  <c r="O29" i="14"/>
  <c r="R29" i="14" s="1"/>
  <c r="K29" i="14"/>
  <c r="J29" i="14"/>
  <c r="P28" i="14"/>
  <c r="O28" i="14"/>
  <c r="R28" i="14" s="1"/>
  <c r="M28" i="14"/>
  <c r="L28" i="14"/>
  <c r="P27" i="14"/>
  <c r="O27" i="14"/>
  <c r="R27" i="14" s="1"/>
  <c r="K27" i="14"/>
  <c r="J27" i="14"/>
  <c r="P26" i="14"/>
  <c r="O26" i="14"/>
  <c r="R26" i="14" s="1"/>
  <c r="M26" i="14"/>
  <c r="L26" i="14"/>
  <c r="P25" i="14"/>
  <c r="O25" i="14"/>
  <c r="R25" i="14" s="1"/>
  <c r="K25" i="14"/>
  <c r="J25" i="14"/>
  <c r="P24" i="14"/>
  <c r="O24" i="14"/>
  <c r="R24" i="14" s="1"/>
  <c r="M24" i="14"/>
  <c r="L24" i="14"/>
  <c r="P23" i="14"/>
  <c r="O23" i="14"/>
  <c r="R23" i="14" s="1"/>
  <c r="K23" i="14"/>
  <c r="J23" i="14"/>
  <c r="P22" i="14"/>
  <c r="O22" i="14"/>
  <c r="R22" i="14" s="1"/>
  <c r="M22" i="14"/>
  <c r="L22" i="14"/>
  <c r="P21" i="14"/>
  <c r="O21" i="14"/>
  <c r="R21" i="14" s="1"/>
  <c r="K21" i="14"/>
  <c r="J21" i="14"/>
  <c r="P20" i="14"/>
  <c r="O20" i="14"/>
  <c r="R20" i="14" s="1"/>
  <c r="M20" i="14"/>
  <c r="L20" i="14"/>
  <c r="P19" i="14"/>
  <c r="O19" i="14"/>
  <c r="R19" i="14" s="1"/>
  <c r="K19" i="14"/>
  <c r="J19" i="14"/>
  <c r="P18" i="14"/>
  <c r="O18" i="14"/>
  <c r="R18" i="14" s="1"/>
  <c r="M18" i="14"/>
  <c r="L18" i="14"/>
  <c r="P17" i="14"/>
  <c r="O17" i="14"/>
  <c r="R17" i="14" s="1"/>
  <c r="K17" i="14"/>
  <c r="J17" i="14"/>
  <c r="P16" i="14"/>
  <c r="O16" i="14"/>
  <c r="R16" i="14" s="1"/>
  <c r="M16" i="14"/>
  <c r="L16" i="14"/>
  <c r="O13" i="14"/>
  <c r="R13" i="14" s="1"/>
  <c r="K13" i="14"/>
  <c r="J13" i="14"/>
  <c r="M13" i="14" s="1"/>
  <c r="P12" i="14"/>
  <c r="O12" i="14"/>
  <c r="R12" i="14" s="1"/>
  <c r="M12" i="14"/>
  <c r="L12" i="14"/>
  <c r="P11" i="14"/>
  <c r="O11" i="14"/>
  <c r="R11" i="14" s="1"/>
  <c r="K11" i="14"/>
  <c r="J11" i="14"/>
  <c r="M11" i="14" s="1"/>
  <c r="P10" i="14"/>
  <c r="O10" i="14"/>
  <c r="R10" i="14" s="1"/>
  <c r="M10" i="14"/>
  <c r="L10" i="14"/>
  <c r="P7" i="14"/>
  <c r="O7" i="14"/>
  <c r="R7" i="14" s="1"/>
  <c r="K7" i="14"/>
  <c r="J7" i="14"/>
  <c r="P6" i="14"/>
  <c r="O6" i="14"/>
  <c r="R6" i="14" s="1"/>
  <c r="M6" i="14"/>
  <c r="L6" i="14"/>
  <c r="P5" i="14"/>
  <c r="O5" i="14"/>
  <c r="R5" i="14" s="1"/>
  <c r="K5" i="14"/>
  <c r="J5" i="14"/>
  <c r="M5" i="14" s="1"/>
  <c r="P4" i="14"/>
  <c r="O4" i="14"/>
  <c r="R4" i="14" s="1"/>
  <c r="M4" i="14"/>
  <c r="L4" i="14"/>
  <c r="P3" i="14"/>
  <c r="O3" i="14"/>
  <c r="R3" i="14" s="1"/>
  <c r="K3" i="14"/>
  <c r="J3" i="14"/>
  <c r="P2" i="14"/>
  <c r="O2" i="14"/>
  <c r="R2" i="14" s="1"/>
  <c r="M2" i="14"/>
  <c r="L2" i="14"/>
  <c r="L43" i="14" l="1"/>
  <c r="L47" i="14"/>
  <c r="L51" i="14"/>
  <c r="L55" i="14"/>
  <c r="L59" i="14"/>
  <c r="L19" i="14"/>
  <c r="L23" i="14"/>
  <c r="L27" i="14"/>
  <c r="L31" i="14"/>
  <c r="L35" i="14"/>
  <c r="L39" i="14"/>
  <c r="L3" i="14"/>
  <c r="L7" i="14"/>
  <c r="M55" i="14"/>
  <c r="M59" i="14"/>
  <c r="L17" i="14"/>
  <c r="M17" i="14"/>
  <c r="L21" i="14"/>
  <c r="M21" i="14"/>
  <c r="L25" i="14"/>
  <c r="M25" i="14"/>
  <c r="L29" i="14"/>
  <c r="M29" i="14"/>
  <c r="L33" i="14"/>
  <c r="M33" i="14"/>
  <c r="L37" i="14"/>
  <c r="M37" i="14"/>
  <c r="L41" i="14"/>
  <c r="M41" i="14"/>
  <c r="L45" i="14"/>
  <c r="M45" i="14"/>
  <c r="L49" i="14"/>
  <c r="M49" i="14"/>
  <c r="L53" i="14"/>
  <c r="M53" i="14"/>
  <c r="L57" i="14"/>
  <c r="M57" i="14"/>
  <c r="M19" i="14"/>
  <c r="M23" i="14"/>
  <c r="M27" i="14"/>
  <c r="M31" i="14"/>
  <c r="M35" i="14"/>
  <c r="M39" i="14"/>
  <c r="M43" i="14"/>
  <c r="M47" i="14"/>
  <c r="M51" i="14"/>
  <c r="L5" i="14"/>
  <c r="L11" i="14"/>
  <c r="L13" i="14"/>
  <c r="M3" i="14"/>
  <c r="M7" i="14"/>
  <c r="F4" i="7" l="1"/>
  <c r="I4" i="7"/>
  <c r="Q4" i="7"/>
  <c r="F5" i="7"/>
  <c r="G5" i="7" s="1"/>
  <c r="K5" i="7" s="1"/>
  <c r="I5" i="7"/>
  <c r="J5" i="7"/>
  <c r="Q5" i="7"/>
  <c r="F6" i="7"/>
  <c r="G6" i="7" s="1"/>
  <c r="I6" i="7"/>
  <c r="Q6" i="7"/>
  <c r="F7" i="7"/>
  <c r="J7" i="7" s="1"/>
  <c r="I7" i="7"/>
  <c r="Q7" i="7"/>
  <c r="R7" i="7"/>
  <c r="F8" i="7"/>
  <c r="G8" i="7" s="1"/>
  <c r="I8" i="7"/>
  <c r="Q8" i="7"/>
  <c r="F9" i="7"/>
  <c r="I9" i="7"/>
  <c r="Q9" i="7"/>
  <c r="F10" i="7"/>
  <c r="J10" i="7" s="1"/>
  <c r="R10" i="7" s="1"/>
  <c r="G10" i="7"/>
  <c r="K10" i="7" s="1"/>
  <c r="S10" i="7" s="1"/>
  <c r="I10" i="7"/>
  <c r="Q10" i="7"/>
  <c r="F11" i="7"/>
  <c r="G11" i="7"/>
  <c r="H11" i="7" s="1"/>
  <c r="L11" i="7" s="1"/>
  <c r="T11" i="7" s="1"/>
  <c r="I11" i="7"/>
  <c r="J11" i="7"/>
  <c r="R11" i="7" s="1"/>
  <c r="Q11" i="7"/>
  <c r="F12" i="7"/>
  <c r="I12" i="7"/>
  <c r="Q12" i="7"/>
  <c r="F18" i="7"/>
  <c r="G18" i="7" s="1"/>
  <c r="I18" i="7"/>
  <c r="P18" i="7"/>
  <c r="F19" i="7"/>
  <c r="G19" i="7" s="1"/>
  <c r="I19" i="7"/>
  <c r="P19" i="7"/>
  <c r="F20" i="7"/>
  <c r="G20" i="7" s="1"/>
  <c r="I20" i="7"/>
  <c r="P20" i="7"/>
  <c r="F21" i="7"/>
  <c r="G21" i="7" s="1"/>
  <c r="I21" i="7"/>
  <c r="P21" i="7"/>
  <c r="F22" i="7"/>
  <c r="G22" i="7" s="1"/>
  <c r="I22" i="7"/>
  <c r="P22" i="7"/>
  <c r="F23" i="7"/>
  <c r="G23" i="7" s="1"/>
  <c r="I23" i="7"/>
  <c r="P23" i="7"/>
  <c r="F24" i="7"/>
  <c r="G24" i="7" s="1"/>
  <c r="I24" i="7"/>
  <c r="P24" i="7"/>
  <c r="F25" i="7"/>
  <c r="G25" i="7" s="1"/>
  <c r="I25" i="7"/>
  <c r="P25" i="7"/>
  <c r="F26" i="7"/>
  <c r="G26" i="7" s="1"/>
  <c r="I26" i="7"/>
  <c r="P26" i="7"/>
  <c r="F3" i="4"/>
  <c r="G3" i="4"/>
  <c r="H3" i="4"/>
  <c r="L3" i="4"/>
  <c r="M3" i="4"/>
  <c r="N3" i="4"/>
  <c r="Q3" i="4"/>
  <c r="F4" i="4"/>
  <c r="G4" i="4"/>
  <c r="H4" i="4"/>
  <c r="L4" i="4"/>
  <c r="M4" i="4"/>
  <c r="N4" i="4"/>
  <c r="Q4" i="4"/>
  <c r="F5" i="4"/>
  <c r="G5" i="4"/>
  <c r="H5" i="4"/>
  <c r="L5" i="4"/>
  <c r="M5" i="4"/>
  <c r="N5" i="4"/>
  <c r="Q5" i="4"/>
  <c r="F6" i="4"/>
  <c r="G6" i="4"/>
  <c r="H6" i="4"/>
  <c r="L6" i="4"/>
  <c r="M6" i="4"/>
  <c r="N6" i="4"/>
  <c r="Q6" i="4"/>
  <c r="F7" i="4"/>
  <c r="G7" i="4"/>
  <c r="H7" i="4"/>
  <c r="L7" i="4"/>
  <c r="M7" i="4"/>
  <c r="N7" i="4"/>
  <c r="Q7" i="4"/>
  <c r="F8" i="4"/>
  <c r="G8" i="4"/>
  <c r="H8" i="4"/>
  <c r="L8" i="4"/>
  <c r="M8" i="4"/>
  <c r="N8" i="4"/>
  <c r="Q8" i="4"/>
  <c r="F9" i="4"/>
  <c r="G9" i="4"/>
  <c r="H9" i="4"/>
  <c r="L9" i="4"/>
  <c r="M9" i="4"/>
  <c r="N9" i="4"/>
  <c r="Q9" i="4"/>
  <c r="F10" i="4"/>
  <c r="G10" i="4"/>
  <c r="H10" i="4"/>
  <c r="L10" i="4"/>
  <c r="M10" i="4"/>
  <c r="N10" i="4"/>
  <c r="Q10" i="4"/>
  <c r="F11" i="4"/>
  <c r="G11" i="4"/>
  <c r="H11" i="4"/>
  <c r="L11" i="4"/>
  <c r="M11" i="4"/>
  <c r="N11" i="4"/>
  <c r="Q11" i="4"/>
  <c r="F12" i="4"/>
  <c r="G12" i="4"/>
  <c r="H12" i="4"/>
  <c r="L12" i="4"/>
  <c r="M12" i="4"/>
  <c r="N12" i="4"/>
  <c r="Q12" i="4"/>
  <c r="F13" i="4"/>
  <c r="G13" i="4"/>
  <c r="H13" i="4"/>
  <c r="L13" i="4"/>
  <c r="M13" i="4"/>
  <c r="N13" i="4"/>
  <c r="Q13" i="4"/>
  <c r="F14" i="4"/>
  <c r="G14" i="4"/>
  <c r="H14" i="4"/>
  <c r="L14" i="4"/>
  <c r="M14" i="4"/>
  <c r="N14" i="4"/>
  <c r="Q14" i="4"/>
  <c r="F15" i="4"/>
  <c r="G15" i="4"/>
  <c r="H15" i="4"/>
  <c r="L15" i="4"/>
  <c r="M15" i="4"/>
  <c r="N15" i="4"/>
  <c r="Q15" i="4"/>
  <c r="F16" i="4"/>
  <c r="G16" i="4"/>
  <c r="H16" i="4"/>
  <c r="L16" i="4"/>
  <c r="M16" i="4"/>
  <c r="N16" i="4"/>
  <c r="Q16" i="4"/>
  <c r="F17" i="4"/>
  <c r="G17" i="4"/>
  <c r="H17" i="4"/>
  <c r="L17" i="4"/>
  <c r="M17" i="4"/>
  <c r="N17" i="4"/>
  <c r="Q17" i="4"/>
  <c r="F18" i="4"/>
  <c r="G18" i="4"/>
  <c r="H18" i="4"/>
  <c r="L18" i="4"/>
  <c r="M18" i="4"/>
  <c r="N18" i="4"/>
  <c r="Q18" i="4"/>
  <c r="F19" i="4"/>
  <c r="G19" i="4"/>
  <c r="H19" i="4"/>
  <c r="L19" i="4"/>
  <c r="M19" i="4"/>
  <c r="N19" i="4"/>
  <c r="F20" i="4"/>
  <c r="G20" i="4"/>
  <c r="H20" i="4"/>
  <c r="L20" i="4"/>
  <c r="M20" i="4"/>
  <c r="N20" i="4"/>
  <c r="Q20" i="4"/>
  <c r="F21" i="4"/>
  <c r="G21" i="4"/>
  <c r="H21" i="4"/>
  <c r="L21" i="4"/>
  <c r="M21" i="4"/>
  <c r="N21" i="4"/>
  <c r="Q21" i="4"/>
  <c r="F22" i="4"/>
  <c r="G22" i="4"/>
  <c r="H22" i="4"/>
  <c r="L22" i="4"/>
  <c r="M22" i="4"/>
  <c r="N22" i="4"/>
  <c r="Q22" i="4"/>
  <c r="F23" i="4"/>
  <c r="G23" i="4"/>
  <c r="H23" i="4"/>
  <c r="L23" i="4"/>
  <c r="M23" i="4"/>
  <c r="N23" i="4"/>
  <c r="Q23" i="4"/>
  <c r="F24" i="4"/>
  <c r="G24" i="4"/>
  <c r="H24" i="4"/>
  <c r="L24" i="4"/>
  <c r="M24" i="4"/>
  <c r="N24" i="4"/>
  <c r="Q24" i="4"/>
  <c r="F25" i="4"/>
  <c r="G25" i="4"/>
  <c r="H25" i="4"/>
  <c r="L25" i="4"/>
  <c r="M25" i="4"/>
  <c r="N25" i="4"/>
  <c r="Q25" i="4"/>
  <c r="F26" i="4"/>
  <c r="G26" i="4"/>
  <c r="H26" i="4"/>
  <c r="L26" i="4"/>
  <c r="M26" i="4"/>
  <c r="N26" i="4"/>
  <c r="Q26" i="4"/>
  <c r="F27" i="4"/>
  <c r="G27" i="4"/>
  <c r="H27" i="4"/>
  <c r="L27" i="4"/>
  <c r="M27" i="4"/>
  <c r="N27" i="4"/>
  <c r="Q27" i="4"/>
  <c r="F28" i="4"/>
  <c r="G28" i="4"/>
  <c r="H28" i="4"/>
  <c r="L28" i="4"/>
  <c r="M28" i="4"/>
  <c r="N28" i="4"/>
  <c r="Q28" i="4"/>
  <c r="F29" i="4"/>
  <c r="G29" i="4"/>
  <c r="H29" i="4"/>
  <c r="L29" i="4"/>
  <c r="M29" i="4"/>
  <c r="N29" i="4"/>
  <c r="Q29" i="4"/>
  <c r="F30" i="4"/>
  <c r="G30" i="4"/>
  <c r="H30" i="4"/>
  <c r="L30" i="4"/>
  <c r="M30" i="4"/>
  <c r="N30" i="4"/>
  <c r="Q30" i="4"/>
  <c r="F31" i="4"/>
  <c r="G31" i="4"/>
  <c r="H31" i="4"/>
  <c r="L31" i="4"/>
  <c r="M31" i="4"/>
  <c r="N31" i="4"/>
  <c r="Q31" i="4"/>
  <c r="F32" i="4"/>
  <c r="G32" i="4"/>
  <c r="H32" i="4"/>
  <c r="L32" i="4"/>
  <c r="M32" i="4"/>
  <c r="N32" i="4"/>
  <c r="Q32" i="4"/>
  <c r="F33" i="4"/>
  <c r="G33" i="4"/>
  <c r="H33" i="4"/>
  <c r="L33" i="4"/>
  <c r="M33" i="4"/>
  <c r="N33" i="4"/>
  <c r="Q34" i="4"/>
  <c r="F35" i="4"/>
  <c r="G35" i="4"/>
  <c r="H35" i="4"/>
  <c r="L35" i="4"/>
  <c r="M35" i="4"/>
  <c r="N35" i="4"/>
  <c r="Q35" i="4"/>
  <c r="F36" i="4"/>
  <c r="G36" i="4"/>
  <c r="H36" i="4"/>
  <c r="L36" i="4"/>
  <c r="M36" i="4"/>
  <c r="N36" i="4"/>
  <c r="Q36" i="4"/>
  <c r="F37" i="4"/>
  <c r="G37" i="4"/>
  <c r="H37" i="4"/>
  <c r="L37" i="4"/>
  <c r="M37" i="4"/>
  <c r="N37" i="4"/>
  <c r="Q37" i="4"/>
  <c r="F38" i="4"/>
  <c r="G38" i="4"/>
  <c r="H38" i="4"/>
  <c r="L38" i="4"/>
  <c r="M38" i="4"/>
  <c r="N38" i="4"/>
  <c r="Q38" i="4"/>
  <c r="F39" i="4"/>
  <c r="G39" i="4"/>
  <c r="H39" i="4"/>
  <c r="L39" i="4"/>
  <c r="M39" i="4"/>
  <c r="N39" i="4"/>
  <c r="Q39" i="4"/>
  <c r="F40" i="4"/>
  <c r="G40" i="4"/>
  <c r="H40" i="4"/>
  <c r="L40" i="4"/>
  <c r="M40" i="4"/>
  <c r="N40" i="4"/>
  <c r="Q40" i="4"/>
  <c r="F41" i="4"/>
  <c r="G41" i="4"/>
  <c r="H41" i="4"/>
  <c r="L41" i="4"/>
  <c r="M41" i="4"/>
  <c r="N41" i="4"/>
  <c r="Q41" i="4"/>
  <c r="F42" i="4"/>
  <c r="G42" i="4"/>
  <c r="H42" i="4"/>
  <c r="L42" i="4"/>
  <c r="M42" i="4"/>
  <c r="N42" i="4"/>
  <c r="Q42" i="4"/>
  <c r="F43" i="4"/>
  <c r="G43" i="4"/>
  <c r="H43" i="4"/>
  <c r="L43" i="4"/>
  <c r="M43" i="4"/>
  <c r="N43" i="4"/>
  <c r="Q43" i="4"/>
  <c r="F44" i="4"/>
  <c r="G44" i="4"/>
  <c r="H44" i="4"/>
  <c r="L44" i="4"/>
  <c r="M44" i="4"/>
  <c r="N44" i="4"/>
  <c r="Q44" i="4"/>
  <c r="F45" i="4"/>
  <c r="G45" i="4"/>
  <c r="H45" i="4"/>
  <c r="L45" i="4"/>
  <c r="M45" i="4"/>
  <c r="N45" i="4"/>
  <c r="Q45" i="4"/>
  <c r="F46" i="4"/>
  <c r="G46" i="4"/>
  <c r="H46" i="4"/>
  <c r="L46" i="4"/>
  <c r="M46" i="4"/>
  <c r="N46" i="4"/>
  <c r="Q46" i="4"/>
  <c r="F47" i="4"/>
  <c r="G47" i="4"/>
  <c r="H47" i="4"/>
  <c r="L47" i="4"/>
  <c r="M47" i="4"/>
  <c r="N47" i="4"/>
  <c r="Q47" i="4"/>
  <c r="F49" i="4"/>
  <c r="G49" i="4"/>
  <c r="H49" i="4"/>
  <c r="L49" i="4"/>
  <c r="M49" i="4"/>
  <c r="N49" i="4"/>
  <c r="F50" i="4"/>
  <c r="G50" i="4"/>
  <c r="H50" i="4"/>
  <c r="L50" i="4"/>
  <c r="M50" i="4"/>
  <c r="N50" i="4"/>
  <c r="F52" i="4"/>
  <c r="G52" i="4"/>
  <c r="H52" i="4"/>
  <c r="L52" i="4"/>
  <c r="M52" i="4"/>
  <c r="N52" i="4"/>
  <c r="Q52" i="4"/>
  <c r="F53" i="4"/>
  <c r="G53" i="4"/>
  <c r="H53" i="4"/>
  <c r="L53" i="4"/>
  <c r="M53" i="4"/>
  <c r="N53" i="4"/>
  <c r="Q53" i="4"/>
  <c r="F54" i="4"/>
  <c r="G54" i="4"/>
  <c r="H54" i="4"/>
  <c r="L54" i="4"/>
  <c r="M54" i="4"/>
  <c r="N54" i="4"/>
  <c r="Q54" i="4"/>
  <c r="F55" i="4"/>
  <c r="G55" i="4"/>
  <c r="H55" i="4"/>
  <c r="L55" i="4"/>
  <c r="M55" i="4"/>
  <c r="N55" i="4"/>
  <c r="Q55" i="4"/>
  <c r="F56" i="4"/>
  <c r="G56" i="4"/>
  <c r="H56" i="4"/>
  <c r="L56" i="4"/>
  <c r="M56" i="4"/>
  <c r="N56" i="4"/>
  <c r="Q56" i="4"/>
  <c r="F57" i="4"/>
  <c r="G57" i="4"/>
  <c r="H57" i="4"/>
  <c r="L57" i="4"/>
  <c r="M57" i="4"/>
  <c r="N57" i="4"/>
  <c r="Q57" i="4"/>
  <c r="F58" i="4"/>
  <c r="G58" i="4"/>
  <c r="H58" i="4"/>
  <c r="L58" i="4"/>
  <c r="M58" i="4"/>
  <c r="N58" i="4"/>
  <c r="F59" i="4"/>
  <c r="G59" i="4"/>
  <c r="H59" i="4"/>
  <c r="L59" i="4"/>
  <c r="M59" i="4"/>
  <c r="N59" i="4"/>
  <c r="F60" i="4"/>
  <c r="G60" i="4"/>
  <c r="H60" i="4"/>
  <c r="L60" i="4"/>
  <c r="M60" i="4"/>
  <c r="N60" i="4"/>
  <c r="Q60" i="4"/>
  <c r="F61" i="4"/>
  <c r="G61" i="4"/>
  <c r="H61" i="4"/>
  <c r="L61" i="4"/>
  <c r="M61" i="4"/>
  <c r="N61" i="4"/>
  <c r="Q61" i="4"/>
  <c r="F62" i="4"/>
  <c r="G62" i="4"/>
  <c r="H62" i="4"/>
  <c r="L62" i="4"/>
  <c r="M62" i="4"/>
  <c r="N62" i="4"/>
  <c r="Q62" i="4"/>
  <c r="F63" i="4"/>
  <c r="G63" i="4"/>
  <c r="H63" i="4"/>
  <c r="L63" i="4"/>
  <c r="M63" i="4"/>
  <c r="N63" i="4"/>
  <c r="Q63" i="4"/>
  <c r="F64" i="4"/>
  <c r="G64" i="4"/>
  <c r="H64" i="4"/>
  <c r="L64" i="4"/>
  <c r="M64" i="4"/>
  <c r="N64" i="4"/>
  <c r="Q64" i="4"/>
  <c r="F65" i="4"/>
  <c r="G65" i="4"/>
  <c r="H65" i="4"/>
  <c r="L65" i="4"/>
  <c r="M65" i="4"/>
  <c r="N65" i="4"/>
  <c r="Q65" i="4"/>
  <c r="F66" i="4"/>
  <c r="G66" i="4"/>
  <c r="H66" i="4"/>
  <c r="L66" i="4"/>
  <c r="M66" i="4"/>
  <c r="N66" i="4"/>
  <c r="Q66" i="4"/>
  <c r="F67" i="4"/>
  <c r="G67" i="4"/>
  <c r="H67" i="4"/>
  <c r="L67" i="4"/>
  <c r="M67" i="4"/>
  <c r="N67" i="4"/>
  <c r="Q67" i="4"/>
  <c r="Q69" i="4"/>
  <c r="F70" i="4"/>
  <c r="G70" i="4"/>
  <c r="H70" i="4"/>
  <c r="L70" i="4"/>
  <c r="M70" i="4"/>
  <c r="N70" i="4"/>
  <c r="Q70" i="4"/>
  <c r="F72" i="4"/>
  <c r="G72" i="4"/>
  <c r="H72" i="4"/>
  <c r="L72" i="4"/>
  <c r="M72" i="4"/>
  <c r="N72" i="4"/>
  <c r="Q72" i="4"/>
  <c r="F73" i="4"/>
  <c r="G73" i="4"/>
  <c r="H73" i="4"/>
  <c r="L73" i="4"/>
  <c r="M73" i="4"/>
  <c r="N73" i="4"/>
  <c r="Q73" i="4"/>
  <c r="F74" i="4"/>
  <c r="G74" i="4"/>
  <c r="H74" i="4"/>
  <c r="L74" i="4"/>
  <c r="M74" i="4"/>
  <c r="N74" i="4"/>
  <c r="F75" i="4"/>
  <c r="G75" i="4"/>
  <c r="H75" i="4"/>
  <c r="L75" i="4"/>
  <c r="M75" i="4"/>
  <c r="N75" i="4"/>
  <c r="Q75" i="4"/>
  <c r="F76" i="4"/>
  <c r="G76" i="4"/>
  <c r="H76" i="4"/>
  <c r="L76" i="4"/>
  <c r="M76" i="4"/>
  <c r="N76" i="4"/>
  <c r="Q76" i="4"/>
  <c r="F77" i="4"/>
  <c r="G77" i="4"/>
  <c r="H77" i="4"/>
  <c r="L77" i="4"/>
  <c r="M77" i="4"/>
  <c r="N77" i="4"/>
  <c r="F78" i="4"/>
  <c r="G78" i="4"/>
  <c r="H78" i="4"/>
  <c r="L78" i="4"/>
  <c r="M78" i="4"/>
  <c r="N78" i="4"/>
  <c r="Q78" i="4"/>
  <c r="F79" i="4"/>
  <c r="G79" i="4"/>
  <c r="H79" i="4"/>
  <c r="L79" i="4"/>
  <c r="M79" i="4"/>
  <c r="N79" i="4"/>
  <c r="F82" i="4"/>
  <c r="G82" i="4"/>
  <c r="H82" i="4"/>
  <c r="L82" i="4"/>
  <c r="M82" i="4"/>
  <c r="N82" i="4"/>
  <c r="F84" i="4"/>
  <c r="G84" i="4"/>
  <c r="H84" i="4"/>
  <c r="L84" i="4"/>
  <c r="M84" i="4"/>
  <c r="N84" i="4"/>
  <c r="F85" i="4"/>
  <c r="G85" i="4"/>
  <c r="H85" i="4"/>
  <c r="L85" i="4"/>
  <c r="M85" i="4"/>
  <c r="N85" i="4"/>
  <c r="Q85" i="4"/>
  <c r="F87" i="4"/>
  <c r="G87" i="4"/>
  <c r="H87" i="4"/>
  <c r="L87" i="4"/>
  <c r="M87" i="4"/>
  <c r="N87" i="4"/>
  <c r="Q87" i="4"/>
  <c r="F88" i="4"/>
  <c r="G88" i="4"/>
  <c r="H88" i="4"/>
  <c r="L88" i="4"/>
  <c r="M88" i="4"/>
  <c r="N88" i="4"/>
  <c r="Q88" i="4"/>
  <c r="F94" i="4"/>
  <c r="G94" i="4"/>
  <c r="H94" i="4"/>
  <c r="L94" i="4"/>
  <c r="M94" i="4"/>
  <c r="N94" i="4"/>
  <c r="F95" i="4"/>
  <c r="G95" i="4"/>
  <c r="H95" i="4"/>
  <c r="L95" i="4"/>
  <c r="M95" i="4"/>
  <c r="N95" i="4"/>
  <c r="F97" i="4"/>
  <c r="G97" i="4"/>
  <c r="H97" i="4"/>
  <c r="L97" i="4"/>
  <c r="M97" i="4"/>
  <c r="N97" i="4"/>
  <c r="F99" i="4"/>
  <c r="G99" i="4"/>
  <c r="H99" i="4"/>
  <c r="L99" i="4"/>
  <c r="M99" i="4"/>
  <c r="N99" i="4"/>
  <c r="Q99" i="4"/>
  <c r="F100" i="4"/>
  <c r="G100" i="4"/>
  <c r="H100" i="4"/>
  <c r="L100" i="4"/>
  <c r="M100" i="4"/>
  <c r="N100" i="4"/>
  <c r="Q100" i="4"/>
  <c r="F101" i="4"/>
  <c r="G101" i="4"/>
  <c r="H101" i="4"/>
  <c r="L101" i="4"/>
  <c r="M101" i="4"/>
  <c r="N101" i="4"/>
  <c r="Q101" i="4"/>
  <c r="F102" i="4"/>
  <c r="G102" i="4"/>
  <c r="H102" i="4"/>
  <c r="L102" i="4"/>
  <c r="M102" i="4"/>
  <c r="N102" i="4"/>
  <c r="Q102" i="4"/>
  <c r="F103" i="4"/>
  <c r="G103" i="4"/>
  <c r="H103" i="4"/>
  <c r="L103" i="4"/>
  <c r="M103" i="4"/>
  <c r="N103" i="4"/>
  <c r="Q103" i="4"/>
  <c r="F104" i="4"/>
  <c r="G104" i="4"/>
  <c r="H104" i="4"/>
  <c r="L104" i="4"/>
  <c r="M104" i="4"/>
  <c r="N104" i="4"/>
  <c r="F105" i="4"/>
  <c r="G105" i="4"/>
  <c r="H105" i="4"/>
  <c r="L105" i="4"/>
  <c r="M105" i="4"/>
  <c r="N105" i="4"/>
  <c r="F106" i="4"/>
  <c r="G106" i="4"/>
  <c r="H106" i="4"/>
  <c r="L106" i="4"/>
  <c r="M106" i="4"/>
  <c r="N106" i="4"/>
  <c r="Q106" i="4"/>
  <c r="F107" i="4"/>
  <c r="G107" i="4"/>
  <c r="H107" i="4"/>
  <c r="L107" i="4"/>
  <c r="M107" i="4"/>
  <c r="N107" i="4"/>
  <c r="F108" i="4"/>
  <c r="G108" i="4"/>
  <c r="H108" i="4"/>
  <c r="L108" i="4"/>
  <c r="M108" i="4"/>
  <c r="N108" i="4"/>
  <c r="F109" i="4"/>
  <c r="G109" i="4"/>
  <c r="H109" i="4"/>
  <c r="L109" i="4"/>
  <c r="M109" i="4"/>
  <c r="N109" i="4"/>
  <c r="F110" i="4"/>
  <c r="G110" i="4"/>
  <c r="H110" i="4"/>
  <c r="L110" i="4"/>
  <c r="M110" i="4"/>
  <c r="N110" i="4"/>
  <c r="F111" i="4"/>
  <c r="G111" i="4"/>
  <c r="H111" i="4"/>
  <c r="L111" i="4"/>
  <c r="M111" i="4"/>
  <c r="N111" i="4"/>
  <c r="F112" i="4"/>
  <c r="G112" i="4"/>
  <c r="H112" i="4"/>
  <c r="L112" i="4"/>
  <c r="M112" i="4"/>
  <c r="N112" i="4"/>
  <c r="F113" i="4"/>
  <c r="G113" i="4"/>
  <c r="H113" i="4"/>
  <c r="L113" i="4"/>
  <c r="M113" i="4"/>
  <c r="N113" i="4"/>
  <c r="F114" i="4"/>
  <c r="G114" i="4"/>
  <c r="H114" i="4"/>
  <c r="L114" i="4"/>
  <c r="M114" i="4"/>
  <c r="N114" i="4"/>
  <c r="F115" i="4"/>
  <c r="G115" i="4"/>
  <c r="H115" i="4"/>
  <c r="L115" i="4"/>
  <c r="M115" i="4"/>
  <c r="N115" i="4"/>
  <c r="F116" i="4"/>
  <c r="G116" i="4"/>
  <c r="H116" i="4"/>
  <c r="L116" i="4"/>
  <c r="M116" i="4"/>
  <c r="N116" i="4"/>
  <c r="F117" i="4"/>
  <c r="G117" i="4"/>
  <c r="H117" i="4"/>
  <c r="L117" i="4"/>
  <c r="M117" i="4"/>
  <c r="N117" i="4"/>
  <c r="Q117" i="4"/>
  <c r="F118" i="4"/>
  <c r="G118" i="4"/>
  <c r="H118" i="4"/>
  <c r="L118" i="4"/>
  <c r="M118" i="4"/>
  <c r="N118" i="4"/>
  <c r="F119" i="4"/>
  <c r="G119" i="4"/>
  <c r="H119" i="4"/>
  <c r="L119" i="4"/>
  <c r="M119" i="4"/>
  <c r="N119" i="4"/>
  <c r="Q119" i="4"/>
  <c r="F120" i="4"/>
  <c r="G120" i="4"/>
  <c r="H120" i="4"/>
  <c r="L120" i="4"/>
  <c r="M120" i="4"/>
  <c r="N120" i="4"/>
  <c r="Q120" i="4"/>
  <c r="F121" i="4"/>
  <c r="G121" i="4"/>
  <c r="H121" i="4"/>
  <c r="L121" i="4"/>
  <c r="M121" i="4"/>
  <c r="N121" i="4"/>
  <c r="K8" i="7"/>
  <c r="S8" i="7" s="1"/>
  <c r="H8" i="7"/>
  <c r="L8" i="7" s="1"/>
  <c r="T8" i="7" s="1"/>
  <c r="K6" i="7" l="1"/>
  <c r="S6" i="7" s="1"/>
  <c r="H6" i="7"/>
  <c r="L6" i="7" s="1"/>
  <c r="T6" i="7" s="1"/>
  <c r="J6" i="7"/>
  <c r="R6" i="7" s="1"/>
  <c r="J26" i="7"/>
  <c r="K11" i="7"/>
  <c r="S11" i="7" s="1"/>
  <c r="K24" i="7"/>
  <c r="H24" i="7"/>
  <c r="L24" i="7" s="1"/>
  <c r="S24" i="7" s="1"/>
  <c r="K22" i="7"/>
  <c r="R22" i="7" s="1"/>
  <c r="H22" i="7"/>
  <c r="L22" i="7" s="1"/>
  <c r="S22" i="7" s="1"/>
  <c r="K20" i="7"/>
  <c r="R20" i="7" s="1"/>
  <c r="H20" i="7"/>
  <c r="L20" i="7" s="1"/>
  <c r="S20" i="7" s="1"/>
  <c r="H18" i="7"/>
  <c r="L18" i="7" s="1"/>
  <c r="S18" i="7" s="1"/>
  <c r="K18" i="7"/>
  <c r="R18" i="7" s="1"/>
  <c r="R24" i="7"/>
  <c r="H10" i="7"/>
  <c r="L10" i="7" s="1"/>
  <c r="T10" i="7" s="1"/>
  <c r="J24" i="7"/>
  <c r="Q24" i="7" s="1"/>
  <c r="J22" i="7"/>
  <c r="Q22" i="7" s="1"/>
  <c r="J20" i="7"/>
  <c r="Q20" i="7" s="1"/>
  <c r="J18" i="7"/>
  <c r="Q18" i="7" s="1"/>
  <c r="G7" i="7"/>
  <c r="H7" i="7" s="1"/>
  <c r="L7" i="7" s="1"/>
  <c r="T7" i="7" s="1"/>
  <c r="R5" i="7"/>
  <c r="S5" i="7"/>
  <c r="H25" i="7"/>
  <c r="L25" i="7" s="1"/>
  <c r="S25" i="7" s="1"/>
  <c r="K25" i="7"/>
  <c r="R25" i="7" s="1"/>
  <c r="H23" i="7"/>
  <c r="L23" i="7" s="1"/>
  <c r="S23" i="7" s="1"/>
  <c r="K23" i="7"/>
  <c r="R23" i="7" s="1"/>
  <c r="H21" i="7"/>
  <c r="L21" i="7" s="1"/>
  <c r="S21" i="7" s="1"/>
  <c r="K21" i="7"/>
  <c r="R21" i="7" s="1"/>
  <c r="H19" i="7"/>
  <c r="L19" i="7" s="1"/>
  <c r="S19" i="7" s="1"/>
  <c r="K19" i="7"/>
  <c r="R19" i="7" s="1"/>
  <c r="K26" i="7"/>
  <c r="R26" i="7" s="1"/>
  <c r="H26" i="7"/>
  <c r="L26" i="7" s="1"/>
  <c r="S26" i="7" s="1"/>
  <c r="Q26" i="7"/>
  <c r="J12" i="7"/>
  <c r="R12" i="7" s="1"/>
  <c r="G12" i="7"/>
  <c r="H5" i="7"/>
  <c r="L5" i="7" s="1"/>
  <c r="T5" i="7" s="1"/>
  <c r="J4" i="7"/>
  <c r="R4" i="7" s="1"/>
  <c r="G4" i="7"/>
  <c r="J25" i="7"/>
  <c r="Q25" i="7" s="1"/>
  <c r="J23" i="7"/>
  <c r="Q23" i="7" s="1"/>
  <c r="J21" i="7"/>
  <c r="Q21" i="7" s="1"/>
  <c r="J19" i="7"/>
  <c r="Q19" i="7" s="1"/>
  <c r="K7" i="7"/>
  <c r="S7" i="7" s="1"/>
  <c r="G9" i="7"/>
  <c r="J9" i="7"/>
  <c r="R9" i="7" s="1"/>
  <c r="J8" i="7"/>
  <c r="R8" i="7" s="1"/>
  <c r="Q27" i="7" l="1"/>
  <c r="R27" i="7"/>
  <c r="S27" i="7"/>
  <c r="K9" i="7"/>
  <c r="S9" i="7" s="1"/>
  <c r="H9" i="7"/>
  <c r="L9" i="7" s="1"/>
  <c r="T9" i="7" s="1"/>
  <c r="H4" i="7"/>
  <c r="L4" i="7" s="1"/>
  <c r="T4" i="7" s="1"/>
  <c r="K4" i="7"/>
  <c r="S4" i="7" s="1"/>
  <c r="R13" i="7"/>
  <c r="H12" i="7"/>
  <c r="L12" i="7" s="1"/>
  <c r="T12" i="7" s="1"/>
  <c r="K12" i="7"/>
  <c r="S12" i="7" s="1"/>
  <c r="S13" i="7" l="1"/>
  <c r="T13" i="7"/>
</calcChain>
</file>

<file path=xl/comments1.xml><?xml version="1.0" encoding="utf-8"?>
<comments xmlns="http://schemas.openxmlformats.org/spreadsheetml/2006/main">
  <authors>
    <author>Гена</author>
  </authors>
  <commentList>
    <comment ref="B1" authorId="0">
      <text>
        <r>
          <rPr>
            <b/>
            <sz val="12"/>
            <color indexed="81"/>
            <rFont val="Tahoma"/>
            <family val="2"/>
            <charset val="204"/>
          </rPr>
          <t xml:space="preserve">Нромер по порядку </t>
        </r>
      </text>
    </comment>
    <comment ref="C1" authorId="0">
      <text>
        <r>
          <rPr>
            <b/>
            <sz val="12"/>
            <color indexed="81"/>
            <rFont val="Tahoma"/>
            <family val="2"/>
            <charset val="204"/>
          </rPr>
          <t xml:space="preserve">Аббревиатура Теста </t>
        </r>
      </text>
    </comment>
    <comment ref="D1" authorId="0">
      <text>
        <r>
          <rPr>
            <b/>
            <sz val="12"/>
            <color indexed="81"/>
            <rFont val="Tahoma"/>
            <family val="2"/>
            <charset val="204"/>
          </rPr>
          <t xml:space="preserve">Анализатор при помощи которого проводились исследования. </t>
        </r>
      </text>
    </comment>
    <comment ref="F1" authorId="0">
      <text>
        <r>
          <rPr>
            <b/>
            <sz val="12"/>
            <color indexed="81"/>
            <rFont val="Tahoma"/>
            <family val="2"/>
            <charset val="204"/>
          </rPr>
          <t xml:space="preserve">Количество Контрольных Измерений </t>
        </r>
      </text>
    </comment>
    <comment ref="G1" authorId="0">
      <text>
        <r>
          <rPr>
            <b/>
            <sz val="12"/>
            <color indexed="81"/>
            <rFont val="Tahoma"/>
            <family val="2"/>
            <charset val="204"/>
          </rPr>
          <t xml:space="preserve">Коэфициент Вариации </t>
        </r>
      </text>
    </comment>
    <comment ref="H1" authorId="0">
      <text>
        <r>
          <rPr>
            <b/>
            <sz val="12"/>
            <color indexed="81"/>
            <rFont val="Tahoma"/>
            <family val="2"/>
            <charset val="204"/>
          </rPr>
          <t xml:space="preserve">Аналитическое Смещение </t>
        </r>
      </text>
    </comment>
    <comment ref="I1" authorId="0">
      <text>
        <r>
          <rPr>
            <b/>
            <sz val="12"/>
            <color indexed="81"/>
            <rFont val="Tahoma"/>
            <family val="2"/>
            <charset val="204"/>
          </rPr>
          <t xml:space="preserve">ВнутриИндивидуальная Биологическая Вариация </t>
        </r>
      </text>
    </comment>
    <comment ref="J1" authorId="0">
      <text>
        <r>
          <rPr>
            <b/>
            <sz val="12"/>
            <color indexed="81"/>
            <rFont val="Tahoma"/>
            <family val="2"/>
            <charset val="204"/>
          </rPr>
          <t>МежИндивидуальная Биологическая Вариация</t>
        </r>
      </text>
    </comment>
    <comment ref="K1" authorId="0">
      <text>
        <r>
          <rPr>
            <b/>
            <sz val="12"/>
            <color indexed="81"/>
            <rFont val="Tahoma"/>
            <family val="2"/>
            <charset val="204"/>
          </rPr>
          <t>Индекс Индивидуальности</t>
        </r>
      </text>
    </comment>
    <comment ref="L1" authorId="0">
      <text>
        <r>
          <rPr>
            <b/>
            <sz val="12"/>
            <color indexed="81"/>
            <rFont val="Tahoma"/>
            <family val="2"/>
            <charset val="204"/>
          </rPr>
          <t xml:space="preserve">Коэфициент Критической Разницы </t>
        </r>
      </text>
    </comment>
    <comment ref="M1" authorId="0">
      <text>
        <r>
          <rPr>
            <b/>
            <sz val="12"/>
            <color indexed="81"/>
            <rFont val="Tahoma"/>
            <family val="2"/>
            <charset val="204"/>
          </rPr>
          <t>Допустимая Общая Ошибка Определения Аналита</t>
        </r>
      </text>
    </comment>
    <comment ref="N1" authorId="0">
      <text>
        <r>
          <rPr>
            <b/>
            <sz val="12"/>
            <color indexed="81"/>
            <rFont val="Tahoma"/>
            <family val="2"/>
            <charset val="204"/>
          </rPr>
          <t>Сигма-Метрика</t>
        </r>
      </text>
    </comment>
    <comment ref="O1" authorId="0">
      <text>
        <r>
          <rPr>
            <b/>
            <sz val="12"/>
            <color indexed="81"/>
            <rFont val="Tahoma"/>
            <family val="2"/>
            <charset val="204"/>
          </rPr>
          <t>Неопределённость Измерения,выраженная в виде %RootMeanSquareDeviation(%RMSD)</t>
        </r>
      </text>
    </comment>
    <comment ref="P1" authorId="0">
      <text>
        <r>
          <rPr>
            <b/>
            <sz val="12"/>
            <color indexed="81"/>
            <rFont val="Tahoma"/>
            <family val="2"/>
            <charset val="204"/>
          </rPr>
          <t>Рекомендуемые Контрольные Правила</t>
        </r>
      </text>
    </comment>
    <comment ref="S1" authorId="0">
      <text>
        <r>
          <rPr>
            <b/>
            <sz val="12"/>
            <color indexed="81"/>
            <rFont val="Tahoma"/>
            <family val="2"/>
            <charset val="204"/>
          </rPr>
          <t xml:space="preserve">Ricos Минимальные Требования </t>
        </r>
      </text>
    </comment>
    <comment ref="T1" authorId="0">
      <text>
        <r>
          <rPr>
            <b/>
            <sz val="12"/>
            <color indexed="81"/>
            <rFont val="Tahoma"/>
            <family val="2"/>
            <charset val="204"/>
          </rPr>
          <t>Ricos Желаемые Требования</t>
        </r>
      </text>
    </comment>
    <comment ref="U1" authorId="0">
      <text>
        <r>
          <rPr>
            <b/>
            <sz val="12"/>
            <color indexed="81"/>
            <rFont val="Tahoma"/>
            <family val="2"/>
            <charset val="204"/>
          </rPr>
          <t xml:space="preserve">Ricos Оптимальные Требования </t>
        </r>
      </text>
    </comment>
    <comment ref="V1" authorId="0">
      <text>
        <r>
          <rPr>
            <b/>
            <sz val="12"/>
            <color indexed="81"/>
            <rFont val="Tahoma"/>
            <family val="2"/>
            <charset val="204"/>
          </rPr>
          <t>Требования ГОСТ PФ</t>
        </r>
      </text>
    </comment>
    <comment ref="W1" authorId="0">
      <text>
        <r>
          <rPr>
            <b/>
            <sz val="12"/>
            <color indexed="81"/>
            <rFont val="Tahoma"/>
            <family val="2"/>
            <charset val="204"/>
          </rPr>
          <t xml:space="preserve">Требования к Аналитическому Качеству Немецкого Федерального Медицинского Совета </t>
        </r>
      </text>
    </comment>
    <comment ref="X1" authorId="0">
      <text>
        <r>
          <rPr>
            <b/>
            <sz val="12"/>
            <color indexed="81"/>
            <rFont val="Tahoma"/>
            <family val="2"/>
            <charset val="204"/>
          </rPr>
          <t>Требования к Аналитическому Качеству Поправок в Развитие Медицинских Лабораторий США</t>
        </r>
      </text>
    </comment>
    <comment ref="Y1" authorId="0">
      <text>
        <r>
          <rPr>
            <b/>
            <sz val="12"/>
            <color indexed="81"/>
            <rFont val="Tahoma"/>
            <family val="2"/>
            <charset val="204"/>
          </rPr>
          <t>Требования к Аналитическому Качеству Королевсеой Коллегии Патологов АвстралАзии</t>
        </r>
      </text>
    </comment>
  </commentList>
</comments>
</file>

<file path=xl/comments2.xml><?xml version="1.0" encoding="utf-8"?>
<comments xmlns="http://schemas.openxmlformats.org/spreadsheetml/2006/main">
  <authors>
    <author>Гена</author>
  </authors>
  <commentList>
    <comment ref="B1" authorId="0">
      <text>
        <r>
          <rPr>
            <b/>
            <sz val="12"/>
            <color indexed="81"/>
            <rFont val="Tahoma"/>
            <family val="2"/>
            <charset val="204"/>
          </rPr>
          <t xml:space="preserve">Нромер по порядку </t>
        </r>
      </text>
    </comment>
    <comment ref="C1" authorId="0">
      <text>
        <r>
          <rPr>
            <b/>
            <sz val="12"/>
            <color indexed="81"/>
            <rFont val="Tahoma"/>
            <family val="2"/>
            <charset val="204"/>
          </rPr>
          <t xml:space="preserve">Аббревиатура Теста </t>
        </r>
      </text>
    </comment>
    <comment ref="D1" authorId="0">
      <text>
        <r>
          <rPr>
            <b/>
            <sz val="12"/>
            <color indexed="81"/>
            <rFont val="Tahoma"/>
            <family val="2"/>
            <charset val="204"/>
          </rPr>
          <t xml:space="preserve">Анализатор при помощи которого проводились исследования. </t>
        </r>
      </text>
    </comment>
    <comment ref="E1" authorId="0">
      <text>
        <r>
          <rPr>
            <b/>
            <sz val="12"/>
            <color indexed="81"/>
            <rFont val="Tahoma"/>
            <family val="2"/>
            <charset val="204"/>
          </rPr>
          <t>Аббревиатура торговой марки используемого Контрольного Материала</t>
        </r>
      </text>
    </comment>
    <comment ref="F1" authorId="0">
      <text>
        <r>
          <rPr>
            <b/>
            <sz val="12"/>
            <color indexed="81"/>
            <rFont val="Tahoma"/>
            <family val="2"/>
            <charset val="204"/>
          </rPr>
          <t>Уровень Контрольного Материала</t>
        </r>
      </text>
    </comment>
    <comment ref="G1" authorId="0">
      <text>
        <r>
          <rPr>
            <b/>
            <sz val="12"/>
            <color indexed="81"/>
            <rFont val="Tahoma"/>
            <family val="2"/>
            <charset val="204"/>
          </rPr>
          <t xml:space="preserve">Количество Контрольных Измерений </t>
        </r>
      </text>
    </comment>
    <comment ref="H1" authorId="0">
      <text>
        <r>
          <rPr>
            <b/>
            <sz val="12"/>
            <color indexed="81"/>
            <rFont val="Tahoma"/>
            <family val="2"/>
            <charset val="204"/>
          </rPr>
          <t xml:space="preserve">Коэфициент Вариации </t>
        </r>
      </text>
    </comment>
    <comment ref="I1" authorId="0">
      <text>
        <r>
          <rPr>
            <b/>
            <sz val="12"/>
            <color indexed="81"/>
            <rFont val="Tahoma"/>
            <family val="2"/>
            <charset val="204"/>
          </rPr>
          <t xml:space="preserve">Аналитическое Смещение </t>
        </r>
      </text>
    </comment>
    <comment ref="J1" authorId="0">
      <text>
        <r>
          <rPr>
            <b/>
            <sz val="12"/>
            <color indexed="81"/>
            <rFont val="Tahoma"/>
            <family val="2"/>
            <charset val="204"/>
          </rPr>
          <t xml:space="preserve">ВнутриИндивидуальная Биологическая Вариация </t>
        </r>
      </text>
    </comment>
    <comment ref="K1" authorId="0">
      <text>
        <r>
          <rPr>
            <b/>
            <sz val="12"/>
            <color indexed="81"/>
            <rFont val="Tahoma"/>
            <family val="2"/>
            <charset val="204"/>
          </rPr>
          <t>МежИндивидуальная Биологическая Вариация</t>
        </r>
      </text>
    </comment>
    <comment ref="L1" authorId="0">
      <text>
        <r>
          <rPr>
            <b/>
            <sz val="12"/>
            <color indexed="81"/>
            <rFont val="Tahoma"/>
            <family val="2"/>
            <charset val="204"/>
          </rPr>
          <t>Индекс Индивидуальности</t>
        </r>
      </text>
    </comment>
    <comment ref="M1" authorId="0">
      <text>
        <r>
          <rPr>
            <b/>
            <sz val="12"/>
            <color indexed="81"/>
            <rFont val="Tahoma"/>
            <family val="2"/>
            <charset val="204"/>
          </rPr>
          <t xml:space="preserve">Коэфициент Критической Разницы </t>
        </r>
      </text>
    </comment>
    <comment ref="N1" authorId="0">
      <text>
        <r>
          <rPr>
            <b/>
            <sz val="12"/>
            <color indexed="81"/>
            <rFont val="Tahoma"/>
            <family val="2"/>
            <charset val="204"/>
          </rPr>
          <t>Допустимая Общая Ошибка Определения Аналита</t>
        </r>
      </text>
    </comment>
    <comment ref="O1" authorId="0">
      <text>
        <r>
          <rPr>
            <b/>
            <sz val="12"/>
            <color indexed="81"/>
            <rFont val="Tahoma"/>
            <family val="2"/>
            <charset val="204"/>
          </rPr>
          <t>Сигма-Метрика</t>
        </r>
      </text>
    </comment>
    <comment ref="P1" authorId="0">
      <text>
        <r>
          <rPr>
            <b/>
            <sz val="12"/>
            <color indexed="81"/>
            <rFont val="Tahoma"/>
            <family val="2"/>
            <charset val="204"/>
          </rPr>
          <t>Неопределённость Измерения,выраженная в виде %RootMeanSquareDeviation(%RMSD)</t>
        </r>
      </text>
    </comment>
    <comment ref="Q1" authorId="0">
      <text>
        <r>
          <rPr>
            <b/>
            <sz val="12"/>
            <color indexed="81"/>
            <rFont val="Tahoma"/>
            <family val="2"/>
            <charset val="204"/>
          </rPr>
          <t xml:space="preserve">Расширенная Комбинированная Неопределённость. </t>
        </r>
      </text>
    </comment>
    <comment ref="R1" authorId="0">
      <text>
        <r>
          <rPr>
            <b/>
            <sz val="12"/>
            <color indexed="81"/>
            <rFont val="Tahoma"/>
            <family val="2"/>
            <charset val="204"/>
          </rPr>
          <t>Рекомендуемые Контрольные Правила</t>
        </r>
      </text>
    </comment>
    <comment ref="U1" authorId="0">
      <text>
        <r>
          <rPr>
            <b/>
            <sz val="12"/>
            <color indexed="81"/>
            <rFont val="Tahoma"/>
            <family val="2"/>
            <charset val="204"/>
          </rPr>
          <t xml:space="preserve">Ricos Минимальные Требования </t>
        </r>
      </text>
    </comment>
    <comment ref="V1" authorId="0">
      <text>
        <r>
          <rPr>
            <b/>
            <sz val="12"/>
            <color indexed="81"/>
            <rFont val="Tahoma"/>
            <family val="2"/>
            <charset val="204"/>
          </rPr>
          <t>Ricos Желаемые Требования</t>
        </r>
      </text>
    </comment>
    <comment ref="W1" authorId="0">
      <text>
        <r>
          <rPr>
            <b/>
            <sz val="12"/>
            <color indexed="81"/>
            <rFont val="Tahoma"/>
            <family val="2"/>
            <charset val="204"/>
          </rPr>
          <t xml:space="preserve">Ricos Оптимальные Требования </t>
        </r>
      </text>
    </comment>
    <comment ref="X1" authorId="0">
      <text>
        <r>
          <rPr>
            <b/>
            <sz val="12"/>
            <color indexed="81"/>
            <rFont val="Tahoma"/>
            <family val="2"/>
            <charset val="204"/>
          </rPr>
          <t>Требования ГОСТ PФ</t>
        </r>
      </text>
    </comment>
    <comment ref="Y1" authorId="0">
      <text>
        <r>
          <rPr>
            <b/>
            <sz val="12"/>
            <color indexed="81"/>
            <rFont val="Tahoma"/>
            <family val="2"/>
            <charset val="204"/>
          </rPr>
          <t xml:space="preserve">Требования к Аналитическому Качеству Немецкого Федерального Медицинского Совета </t>
        </r>
      </text>
    </comment>
    <comment ref="Z1" authorId="0">
      <text>
        <r>
          <rPr>
            <b/>
            <sz val="12"/>
            <color indexed="81"/>
            <rFont val="Tahoma"/>
            <family val="2"/>
            <charset val="204"/>
          </rPr>
          <t>Требования к Аналитическому Качеству Поправок в Развитие Медицинских Лабораторий США</t>
        </r>
      </text>
    </comment>
    <comment ref="AA1" authorId="0">
      <text>
        <r>
          <rPr>
            <b/>
            <sz val="12"/>
            <color indexed="81"/>
            <rFont val="Tahoma"/>
            <family val="2"/>
            <charset val="204"/>
          </rPr>
          <t>Требования к Аналитическому Качеству Королевской Коллегии Патологов АвстралАзии</t>
        </r>
      </text>
    </comment>
  </commentList>
</comments>
</file>

<file path=xl/comments3.xml><?xml version="1.0" encoding="utf-8"?>
<comments xmlns="http://schemas.openxmlformats.org/spreadsheetml/2006/main">
  <authors>
    <author>Гена</author>
  </authors>
  <commentList>
    <comment ref="B1" authorId="0">
      <text>
        <r>
          <rPr>
            <b/>
            <sz val="12"/>
            <color indexed="81"/>
            <rFont val="Tahoma"/>
            <family val="2"/>
            <charset val="204"/>
          </rPr>
          <t xml:space="preserve">Биологическая Вариация </t>
        </r>
      </text>
    </comment>
    <comment ref="F1" authorId="0">
      <text>
        <r>
          <rPr>
            <b/>
            <sz val="12"/>
            <color indexed="81"/>
            <rFont val="Tahoma"/>
            <family val="2"/>
            <charset val="204"/>
          </rPr>
          <t>Минимальные Требования к Аналитическому Качеству Ricos et al</t>
        </r>
      </text>
    </comment>
    <comment ref="I1" authorId="0">
      <text>
        <r>
          <rPr>
            <b/>
            <sz val="12"/>
            <color indexed="81"/>
            <rFont val="Tahoma"/>
            <family val="2"/>
            <charset val="204"/>
          </rPr>
          <t xml:space="preserve">Желаемые Требования к Аналитическому Качеству Ricos et al </t>
        </r>
      </text>
    </comment>
    <comment ref="L1" authorId="0">
      <text>
        <r>
          <rPr>
            <b/>
            <sz val="12"/>
            <color indexed="81"/>
            <rFont val="Tahoma"/>
            <family val="2"/>
            <charset val="204"/>
          </rPr>
          <t>Оптимальные Требования к Аналитическому Качеству Ricos et al</t>
        </r>
      </text>
    </comment>
    <comment ref="O1" authorId="0">
      <text>
        <r>
          <rPr>
            <b/>
            <sz val="12"/>
            <color indexed="81"/>
            <rFont val="Tahoma"/>
            <family val="2"/>
            <charset val="204"/>
          </rPr>
          <t>Требования к Аналитическому Качеству Приказа N45 МинЗдрава РФ от 07.02.2000 года.</t>
        </r>
      </text>
    </comment>
    <comment ref="R1" authorId="0">
      <text>
        <r>
          <rPr>
            <b/>
            <sz val="12"/>
            <color indexed="81"/>
            <rFont val="Tahoma"/>
            <family val="2"/>
            <charset val="204"/>
          </rPr>
          <t xml:space="preserve">Требования к Аналитическому Качеству Немецкого Федерального Медицинского Совета </t>
        </r>
      </text>
    </comment>
    <comment ref="S1" authorId="0">
      <text>
        <r>
          <rPr>
            <b/>
            <sz val="12"/>
            <color indexed="81"/>
            <rFont val="Tahoma"/>
            <family val="2"/>
            <charset val="204"/>
          </rPr>
          <t>Требования к Аналитическому Качеству Поправок в Развитие Медицинских Лабораторий США</t>
        </r>
      </text>
    </comment>
    <comment ref="T1" authorId="0">
      <text>
        <r>
          <rPr>
            <b/>
            <sz val="12"/>
            <color indexed="81"/>
            <rFont val="Tahoma"/>
            <family val="2"/>
            <charset val="204"/>
          </rPr>
          <t>Требования к Аналитическому Качеству Королевсеой Коллегии Патологов АвстралАзии</t>
        </r>
      </text>
    </comment>
    <comment ref="B2" authorId="0">
      <text>
        <r>
          <rPr>
            <b/>
            <sz val="12"/>
            <color indexed="81"/>
            <rFont val="Tahoma"/>
            <family val="2"/>
            <charset val="204"/>
          </rPr>
          <t>Номер по Порядку</t>
        </r>
      </text>
    </comment>
    <comment ref="C2" authorId="0">
      <text>
        <r>
          <rPr>
            <b/>
            <sz val="12"/>
            <color indexed="81"/>
            <rFont val="Tahoma"/>
            <family val="2"/>
            <charset val="204"/>
          </rPr>
          <t xml:space="preserve">Аббревиатура Теста </t>
        </r>
      </text>
    </comment>
    <comment ref="D2" authorId="0">
      <text>
        <r>
          <rPr>
            <b/>
            <sz val="12"/>
            <color indexed="81"/>
            <rFont val="Tahoma"/>
            <family val="2"/>
            <charset val="204"/>
          </rPr>
          <t>ВнутриИндивидуальная Биологическая Вариабельность</t>
        </r>
      </text>
    </comment>
    <comment ref="E2" authorId="0">
      <text>
        <r>
          <rPr>
            <b/>
            <sz val="12"/>
            <color indexed="81"/>
            <rFont val="Tahoma"/>
            <family val="2"/>
            <charset val="204"/>
          </rPr>
          <t>МежИндивидуальная Биологическая Вариабельность</t>
        </r>
      </text>
    </comment>
    <comment ref="F2" authorId="0">
      <text>
        <r>
          <rPr>
            <b/>
            <sz val="12"/>
            <color indexed="81"/>
            <rFont val="Tahoma"/>
            <family val="2"/>
            <charset val="204"/>
          </rPr>
          <t>Допустимая Величина Случайной Ошибки</t>
        </r>
      </text>
    </comment>
    <comment ref="G2" authorId="0">
      <text>
        <r>
          <rPr>
            <b/>
            <sz val="12"/>
            <color indexed="81"/>
            <rFont val="Tahoma"/>
            <family val="2"/>
            <charset val="204"/>
          </rPr>
          <t xml:space="preserve">Допустимая Величина Систематической Ошибки </t>
        </r>
      </text>
    </comment>
    <comment ref="H2" authorId="0">
      <text>
        <r>
          <rPr>
            <b/>
            <sz val="12"/>
            <color indexed="81"/>
            <rFont val="Tahoma"/>
            <family val="2"/>
            <charset val="204"/>
          </rPr>
          <t>Допустимая Величина Общей Ошибки</t>
        </r>
      </text>
    </comment>
    <comment ref="I2" authorId="0">
      <text>
        <r>
          <rPr>
            <b/>
            <sz val="12"/>
            <color indexed="81"/>
            <rFont val="Tahoma"/>
            <family val="2"/>
            <charset val="204"/>
          </rPr>
          <t>Допустимая Величина Случайной Ошибки</t>
        </r>
      </text>
    </comment>
    <comment ref="J2" authorId="0">
      <text>
        <r>
          <rPr>
            <b/>
            <sz val="12"/>
            <color indexed="81"/>
            <rFont val="Tahoma"/>
            <family val="2"/>
            <charset val="204"/>
          </rPr>
          <t xml:space="preserve">Допустимая Величина Систематической Ошибки </t>
        </r>
      </text>
    </comment>
    <comment ref="K2" authorId="0">
      <text>
        <r>
          <rPr>
            <b/>
            <sz val="12"/>
            <color indexed="81"/>
            <rFont val="Tahoma"/>
            <family val="2"/>
            <charset val="204"/>
          </rPr>
          <t>Допустимая Величина Общей Ошибки</t>
        </r>
      </text>
    </comment>
    <comment ref="L2" authorId="0">
      <text>
        <r>
          <rPr>
            <b/>
            <sz val="12"/>
            <color indexed="81"/>
            <rFont val="Tahoma"/>
            <family val="2"/>
            <charset val="204"/>
          </rPr>
          <t>Допустимая Величина Случайной Ошибки</t>
        </r>
      </text>
    </comment>
    <comment ref="M2" authorId="0">
      <text>
        <r>
          <rPr>
            <b/>
            <sz val="12"/>
            <color indexed="81"/>
            <rFont val="Tahoma"/>
            <family val="2"/>
            <charset val="204"/>
          </rPr>
          <t xml:space="preserve">Допустимая Величина Систематической Ошибки </t>
        </r>
      </text>
    </comment>
    <comment ref="N2" authorId="0">
      <text>
        <r>
          <rPr>
            <b/>
            <sz val="12"/>
            <color indexed="81"/>
            <rFont val="Tahoma"/>
            <family val="2"/>
            <charset val="204"/>
          </rPr>
          <t>Допустимая Величина Общей Ошибки</t>
        </r>
      </text>
    </comment>
    <comment ref="O2" authorId="0">
      <text>
        <r>
          <rPr>
            <b/>
            <sz val="12"/>
            <color indexed="81"/>
            <rFont val="Tahoma"/>
            <family val="2"/>
            <charset val="204"/>
          </rPr>
          <t>Допустимая Величина Случайной Ошибки</t>
        </r>
      </text>
    </comment>
    <comment ref="P2" authorId="0">
      <text>
        <r>
          <rPr>
            <b/>
            <sz val="12"/>
            <color indexed="81"/>
            <rFont val="Tahoma"/>
            <family val="2"/>
            <charset val="204"/>
          </rPr>
          <t xml:space="preserve">Допустимая Величина Систематической Ошибки </t>
        </r>
      </text>
    </comment>
    <comment ref="Q2" authorId="0">
      <text>
        <r>
          <rPr>
            <b/>
            <sz val="12"/>
            <color indexed="81"/>
            <rFont val="Tahoma"/>
            <family val="2"/>
            <charset val="204"/>
          </rPr>
          <t>Допустимая Величина Общей Ошибки</t>
        </r>
      </text>
    </comment>
    <comment ref="R2" authorId="0">
      <text>
        <r>
          <rPr>
            <b/>
            <sz val="12"/>
            <color indexed="81"/>
            <rFont val="Tahoma"/>
            <family val="2"/>
            <charset val="204"/>
          </rPr>
          <t>Допустимая Величина Общей Ошибки</t>
        </r>
      </text>
    </comment>
    <comment ref="S2" authorId="0">
      <text>
        <r>
          <rPr>
            <b/>
            <sz val="12"/>
            <color indexed="81"/>
            <rFont val="Tahoma"/>
            <family val="2"/>
            <charset val="204"/>
          </rPr>
          <t>Допустимая Величина Общей Ошибки</t>
        </r>
      </text>
    </comment>
    <comment ref="T2" authorId="0">
      <text>
        <r>
          <rPr>
            <b/>
            <sz val="12"/>
            <color indexed="81"/>
            <rFont val="Tahoma"/>
            <family val="2"/>
            <charset val="204"/>
          </rPr>
          <t>Допустимая Величина Общей Ошибки</t>
        </r>
      </text>
    </comment>
  </commentList>
</comments>
</file>

<file path=xl/comments4.xml><?xml version="1.0" encoding="utf-8"?>
<comments xmlns="http://schemas.openxmlformats.org/spreadsheetml/2006/main">
  <authors>
    <author>Гена</author>
    <author>User</author>
  </authors>
  <commentList>
    <comment ref="B2" authorId="0">
      <text>
        <r>
          <rPr>
            <b/>
            <sz val="12"/>
            <color indexed="81"/>
            <rFont val="Tahoma"/>
            <family val="2"/>
            <charset val="204"/>
          </rPr>
          <t>Контрольные Правила и Генерируемые ими Вероятности Ложных Выбраковок Аналитических Серий (Pfr)</t>
        </r>
      </text>
    </comment>
    <comment ref="E2" authorId="1">
      <text>
        <r>
          <rPr>
            <b/>
            <sz val="12"/>
            <color indexed="81"/>
            <rFont val="Tahoma"/>
            <family val="2"/>
            <charset val="204"/>
          </rPr>
          <t>Количество Аналитических серий</t>
        </r>
      </text>
    </comment>
    <comment ref="I2" authorId="1">
      <text>
        <r>
          <rPr>
            <b/>
            <sz val="12"/>
            <color indexed="81"/>
            <rFont val="Tahoma"/>
            <family val="2"/>
            <charset val="204"/>
          </rPr>
          <t>Количество Дополнительных Аналитических Серий, вследствие их ложного отброса (Pfr) Контрольными Правилами.</t>
        </r>
      </text>
    </comment>
    <comment ref="P2" authorId="1">
      <text>
        <r>
          <rPr>
            <b/>
            <sz val="12"/>
            <color indexed="81"/>
            <rFont val="Tahoma"/>
            <family val="2"/>
            <charset val="204"/>
          </rPr>
          <t>Стоимость издержек вследствие исследования дополнительных(повторных) аналитических серий, состоящих из образцов пациентов и контрольных образцов.</t>
        </r>
      </text>
    </comment>
    <comment ref="E3" authorId="1">
      <text>
        <r>
          <rPr>
            <b/>
            <sz val="12"/>
            <color indexed="81"/>
            <rFont val="Tahoma"/>
            <family val="2"/>
            <charset val="204"/>
          </rPr>
          <t>Количество Аналитических серий в день.</t>
        </r>
      </text>
    </comment>
    <comment ref="F3" authorId="1">
      <text>
        <r>
          <rPr>
            <b/>
            <sz val="12"/>
            <color indexed="81"/>
            <rFont val="Tahoma"/>
            <family val="2"/>
            <charset val="204"/>
          </rPr>
          <t>Количество Аналитических Серий в неделю.</t>
        </r>
      </text>
    </comment>
    <comment ref="G3" authorId="1">
      <text>
        <r>
          <rPr>
            <b/>
            <sz val="12"/>
            <color indexed="81"/>
            <rFont val="Tahoma"/>
            <family val="2"/>
            <charset val="204"/>
          </rPr>
          <t>Количество Аналитических Серий в месяц.</t>
        </r>
      </text>
    </comment>
    <comment ref="H3" authorId="1">
      <text>
        <r>
          <rPr>
            <b/>
            <sz val="12"/>
            <color indexed="81"/>
            <rFont val="Tahoma"/>
            <family val="2"/>
            <charset val="204"/>
          </rPr>
          <t>Количество Аналитических Серий в год.</t>
        </r>
      </text>
    </comment>
    <comment ref="I3" authorId="1">
      <text>
        <r>
          <rPr>
            <b/>
            <sz val="12"/>
            <color indexed="81"/>
            <rFont val="Tahoma"/>
            <family val="2"/>
            <charset val="204"/>
          </rPr>
          <t>Дополнительные Аналитические Серии в День.</t>
        </r>
      </text>
    </comment>
    <comment ref="J3" authorId="1">
      <text>
        <r>
          <rPr>
            <b/>
            <sz val="12"/>
            <color indexed="81"/>
            <rFont val="Tahoma"/>
            <family val="2"/>
            <charset val="204"/>
          </rPr>
          <t>Дополнительные  Аналитические Серии в неделю.</t>
        </r>
      </text>
    </comment>
    <comment ref="K3" authorId="1">
      <text>
        <r>
          <rPr>
            <b/>
            <sz val="12"/>
            <color indexed="81"/>
            <rFont val="Tahoma"/>
            <family val="2"/>
            <charset val="204"/>
          </rPr>
          <t>Дополнительные Аналитические серии в месяц.</t>
        </r>
      </text>
    </comment>
    <comment ref="L3" authorId="1">
      <text>
        <r>
          <rPr>
            <b/>
            <sz val="12"/>
            <color indexed="81"/>
            <rFont val="Tahoma"/>
            <family val="2"/>
            <charset val="204"/>
          </rPr>
          <t>Дополнительные Аналитические Серии в год.</t>
        </r>
      </text>
    </comment>
    <comment ref="M3" authorId="1">
      <text>
        <r>
          <rPr>
            <b/>
            <sz val="12"/>
            <color indexed="81"/>
            <rFont val="Tahoma"/>
            <family val="2"/>
            <charset val="204"/>
          </rPr>
          <t>Количество тестов в Образце, контролируемых данной СпКК.</t>
        </r>
      </text>
    </comment>
    <comment ref="N3" authorId="1">
      <text>
        <r>
          <rPr>
            <b/>
            <sz val="12"/>
            <color indexed="81"/>
            <rFont val="Tahoma"/>
            <family val="2"/>
            <charset val="204"/>
          </rPr>
          <t xml:space="preserve">Количество Уровней Контрольного Метериала. </t>
        </r>
      </text>
    </comment>
    <comment ref="O3" authorId="1">
      <text>
        <r>
          <rPr>
            <b/>
            <sz val="12"/>
            <color indexed="81"/>
            <rFont val="Tahoma"/>
            <family val="2"/>
            <charset val="204"/>
          </rPr>
          <t xml:space="preserve">Количество проб в аналитической серии с тестами, контролируемыми данной СпКК. </t>
        </r>
      </text>
    </comment>
    <comment ref="P3" authorId="1">
      <text>
        <r>
          <rPr>
            <b/>
            <sz val="12"/>
            <color indexed="81"/>
            <rFont val="Tahoma"/>
            <family val="2"/>
            <charset val="204"/>
          </rPr>
          <t xml:space="preserve">Стоимость исследования теста(ов), контролируемых данной СпКК. </t>
        </r>
      </text>
    </comment>
    <comment ref="Q3" authorId="1">
      <text>
        <r>
          <rPr>
            <b/>
            <sz val="12"/>
            <color indexed="81"/>
            <rFont val="Tahoma"/>
            <family val="2"/>
            <charset val="204"/>
          </rPr>
          <t xml:space="preserve">Стоимость исследования Аналитичесой серии с тестом(ами), контролируемыми данной СпКК. </t>
        </r>
      </text>
    </comment>
    <comment ref="R3" authorId="1">
      <text>
        <r>
          <rPr>
            <b/>
            <sz val="12"/>
            <color indexed="81"/>
            <rFont val="Tahoma"/>
            <family val="2"/>
            <charset val="204"/>
          </rPr>
          <t>Стоимость Дополнительных аналитических серий за неделю.</t>
        </r>
      </text>
    </comment>
    <comment ref="S3" authorId="1">
      <text>
        <r>
          <rPr>
            <b/>
            <sz val="12"/>
            <color indexed="81"/>
            <rFont val="Tahoma"/>
            <family val="2"/>
            <charset val="204"/>
          </rPr>
          <t>Стоимость дополнительных аналитических серий за месяц.</t>
        </r>
      </text>
    </comment>
    <comment ref="T3" authorId="1">
      <text>
        <r>
          <rPr>
            <b/>
            <sz val="12"/>
            <color indexed="81"/>
            <rFont val="Tahoma"/>
            <family val="2"/>
            <charset val="204"/>
          </rPr>
          <t>Стоимость дополнительных аналитических серий за год.</t>
        </r>
      </text>
    </comment>
    <comment ref="B16" authorId="0">
      <text>
        <r>
          <rPr>
            <b/>
            <sz val="12"/>
            <color indexed="81"/>
            <rFont val="Tahoma"/>
            <family val="2"/>
            <charset val="204"/>
          </rPr>
          <t>Контрольные Правила и Генерируемые ими Вероятности Ложных Выбраковок Аналитических Серий (Pfr)</t>
        </r>
      </text>
    </comment>
    <comment ref="E16" authorId="1">
      <text>
        <r>
          <rPr>
            <b/>
            <sz val="12"/>
            <color indexed="81"/>
            <rFont val="Tahoma"/>
            <family val="2"/>
            <charset val="204"/>
          </rPr>
          <t>Количество Аналитических серий</t>
        </r>
      </text>
    </comment>
    <comment ref="I16" authorId="1">
      <text>
        <r>
          <rPr>
            <b/>
            <sz val="12"/>
            <color indexed="81"/>
            <rFont val="Tahoma"/>
            <family val="2"/>
            <charset val="204"/>
          </rPr>
          <t>Количество Дополнительных Аналитических Серий, вследствие их ложного отброса (Pfr) Контрольными Правилами.</t>
        </r>
      </text>
    </comment>
    <comment ref="O16" authorId="1">
      <text>
        <r>
          <rPr>
            <b/>
            <sz val="12"/>
            <color indexed="81"/>
            <rFont val="Tahoma"/>
            <family val="2"/>
            <charset val="204"/>
          </rPr>
          <t>Стоимость издержек вследствие иследования дополнительных аналитических серий, состоящих только из контрольных образцов.</t>
        </r>
      </text>
    </comment>
    <comment ref="M17" authorId="1">
      <text>
        <r>
          <rPr>
            <b/>
            <sz val="12"/>
            <color indexed="81"/>
            <rFont val="Tahoma"/>
            <family val="2"/>
            <charset val="204"/>
          </rPr>
          <t xml:space="preserve">Количество тестов в Образце, контролируемых данной СпКК. </t>
        </r>
      </text>
    </comment>
    <comment ref="N17" authorId="1">
      <text>
        <r>
          <rPr>
            <b/>
            <sz val="12"/>
            <color indexed="81"/>
            <rFont val="Tahoma"/>
            <family val="2"/>
            <charset val="204"/>
          </rPr>
          <t xml:space="preserve">Количество Уровней Контрольного Метериала. </t>
        </r>
      </text>
    </comment>
    <comment ref="O17" authorId="1">
      <text>
        <r>
          <rPr>
            <b/>
            <sz val="12"/>
            <color indexed="81"/>
            <rFont val="Tahoma"/>
            <family val="2"/>
            <charset val="204"/>
          </rPr>
          <t>Стоимость исследования одного контрольного материала.</t>
        </r>
        <r>
          <rPr>
            <sz val="12"/>
            <color indexed="81"/>
            <rFont val="Tahoma"/>
            <family val="2"/>
            <charset val="204"/>
          </rPr>
          <t xml:space="preserve"> </t>
        </r>
      </text>
    </comment>
    <comment ref="P17" authorId="1">
      <text>
        <r>
          <rPr>
            <b/>
            <sz val="12"/>
            <color indexed="81"/>
            <rFont val="Tahoma"/>
            <family val="2"/>
            <charset val="204"/>
          </rPr>
          <t xml:space="preserve">Стоимость исследования  контрольных материалов. </t>
        </r>
      </text>
    </comment>
    <comment ref="Q17" authorId="1">
      <text>
        <r>
          <rPr>
            <b/>
            <sz val="12"/>
            <color indexed="81"/>
            <rFont val="Tahoma"/>
            <family val="2"/>
            <charset val="204"/>
          </rPr>
          <t>Стоимость Дополнительного исследования контрольных проб за неделю.</t>
        </r>
      </text>
    </comment>
    <comment ref="R17" authorId="1">
      <text>
        <r>
          <rPr>
            <b/>
            <sz val="12"/>
            <color indexed="81"/>
            <rFont val="Tahoma"/>
            <family val="2"/>
            <charset val="204"/>
          </rPr>
          <t>Стоимость Дополнительного исследования контрольных проб за месяц.</t>
        </r>
      </text>
    </comment>
    <comment ref="S17" authorId="1">
      <text>
        <r>
          <rPr>
            <b/>
            <sz val="12"/>
            <color indexed="81"/>
            <rFont val="Tahoma"/>
            <family val="2"/>
            <charset val="204"/>
          </rPr>
          <t>Стоимость Дополнительного исследования контрольных проб за год.</t>
        </r>
      </text>
    </comment>
  </commentList>
</comments>
</file>

<file path=xl/sharedStrings.xml><?xml version="1.0" encoding="utf-8"?>
<sst xmlns="http://schemas.openxmlformats.org/spreadsheetml/2006/main" count="1580" uniqueCount="390">
  <si>
    <t>RBC</t>
  </si>
  <si>
    <t>HB</t>
  </si>
  <si>
    <t>HCT</t>
  </si>
  <si>
    <t>MCV</t>
  </si>
  <si>
    <t>MCH</t>
  </si>
  <si>
    <t>MCHC</t>
  </si>
  <si>
    <t>RDW</t>
  </si>
  <si>
    <t>WBC</t>
  </si>
  <si>
    <t>LYM</t>
  </si>
  <si>
    <t>MON</t>
  </si>
  <si>
    <t>NEUT</t>
  </si>
  <si>
    <t>EOS</t>
  </si>
  <si>
    <t>BASO</t>
  </si>
  <si>
    <t>LYM#</t>
  </si>
  <si>
    <t>MON#</t>
  </si>
  <si>
    <t>NEUT#</t>
  </si>
  <si>
    <t>EOS#</t>
  </si>
  <si>
    <t>BASO#</t>
  </si>
  <si>
    <t>PLT</t>
  </si>
  <si>
    <t>MPV</t>
  </si>
  <si>
    <t>APTT</t>
  </si>
  <si>
    <t>PT</t>
  </si>
  <si>
    <t>FIB</t>
  </si>
  <si>
    <t>K</t>
  </si>
  <si>
    <t>N</t>
  </si>
  <si>
    <t>ALD</t>
  </si>
  <si>
    <t>Na</t>
  </si>
  <si>
    <t>Cl</t>
  </si>
  <si>
    <t>Ca</t>
  </si>
  <si>
    <t>TEa %</t>
  </si>
  <si>
    <t>Test</t>
  </si>
  <si>
    <t>CV</t>
  </si>
  <si>
    <t>Bias</t>
  </si>
  <si>
    <t>CVw</t>
  </si>
  <si>
    <t>CVg</t>
  </si>
  <si>
    <t>Index</t>
  </si>
  <si>
    <t>RCV</t>
  </si>
  <si>
    <t>Rilibak</t>
  </si>
  <si>
    <t>IGF-1</t>
  </si>
  <si>
    <t>ALB</t>
  </si>
  <si>
    <t>ALP</t>
  </si>
  <si>
    <t>ALT</t>
  </si>
  <si>
    <t>AMY</t>
  </si>
  <si>
    <t>AST</t>
  </si>
  <si>
    <t>UREA</t>
  </si>
  <si>
    <t>CHE</t>
  </si>
  <si>
    <t>MG</t>
  </si>
  <si>
    <t>IRON</t>
  </si>
  <si>
    <t xml:space="preserve">CRE </t>
  </si>
  <si>
    <t>BD</t>
  </si>
  <si>
    <t>BT</t>
  </si>
  <si>
    <t>GLU</t>
  </si>
  <si>
    <t>LDH</t>
  </si>
  <si>
    <t>GGT</t>
  </si>
  <si>
    <t>LIP</t>
  </si>
  <si>
    <t>Phos</t>
  </si>
  <si>
    <t>TP</t>
  </si>
  <si>
    <t>Chol</t>
  </si>
  <si>
    <t>TG</t>
  </si>
  <si>
    <t>HDL</t>
  </si>
  <si>
    <t>LDL</t>
  </si>
  <si>
    <t>UA</t>
  </si>
  <si>
    <t>p-AMY</t>
  </si>
  <si>
    <t>CK</t>
  </si>
  <si>
    <t>CK-MB</t>
  </si>
  <si>
    <t>ASLO</t>
  </si>
  <si>
    <t>CRP</t>
  </si>
  <si>
    <t>RF</t>
  </si>
  <si>
    <t>Hap</t>
  </si>
  <si>
    <t>C3с</t>
  </si>
  <si>
    <t>C4</t>
  </si>
  <si>
    <t>IgA</t>
  </si>
  <si>
    <t>IgM</t>
  </si>
  <si>
    <t>IgG</t>
  </si>
  <si>
    <t>Apo A1</t>
  </si>
  <si>
    <t>Apo B</t>
  </si>
  <si>
    <t>HbA1c</t>
  </si>
  <si>
    <t>Fruс</t>
  </si>
  <si>
    <t>TSF</t>
  </si>
  <si>
    <t>VpA</t>
  </si>
  <si>
    <t>AT III</t>
  </si>
  <si>
    <t>D-D</t>
  </si>
  <si>
    <t>TSH</t>
  </si>
  <si>
    <t>T4</t>
  </si>
  <si>
    <t>FT4</t>
  </si>
  <si>
    <t>T3</t>
  </si>
  <si>
    <t>FT3</t>
  </si>
  <si>
    <t>a-TPO</t>
  </si>
  <si>
    <t>a-Tg</t>
  </si>
  <si>
    <t>Tg</t>
  </si>
  <si>
    <t>PRL</t>
  </si>
  <si>
    <t>FSH</t>
  </si>
  <si>
    <t>LH</t>
  </si>
  <si>
    <t>TESTO</t>
  </si>
  <si>
    <t>DHEAs</t>
  </si>
  <si>
    <t>SHBG</t>
  </si>
  <si>
    <t>E2</t>
  </si>
  <si>
    <t>HCG</t>
  </si>
  <si>
    <t>PROG</t>
  </si>
  <si>
    <t>CORT</t>
  </si>
  <si>
    <t>AFP</t>
  </si>
  <si>
    <t>CA125</t>
  </si>
  <si>
    <t>CA15-3</t>
  </si>
  <si>
    <t>CA19-9</t>
  </si>
  <si>
    <t>CEA</t>
  </si>
  <si>
    <t>PSA</t>
  </si>
  <si>
    <t>C21-1</t>
  </si>
  <si>
    <t>FOL</t>
  </si>
  <si>
    <t>FER</t>
  </si>
  <si>
    <t>INS</t>
  </si>
  <si>
    <t>C-PEP</t>
  </si>
  <si>
    <t>PTH</t>
  </si>
  <si>
    <t>OST</t>
  </si>
  <si>
    <t>P1NP</t>
  </si>
  <si>
    <t>PAPP-A</t>
  </si>
  <si>
    <t>17PRG</t>
  </si>
  <si>
    <t>Chr.A</t>
  </si>
  <si>
    <t>Ca++</t>
  </si>
  <si>
    <t>α2MG</t>
  </si>
  <si>
    <t>BioVariation</t>
  </si>
  <si>
    <t>CLIA</t>
  </si>
  <si>
    <t>I(%)</t>
  </si>
  <si>
    <t>B(%)</t>
  </si>
  <si>
    <t>TEa(%)</t>
  </si>
  <si>
    <t>18\15</t>
  </si>
  <si>
    <t>C3</t>
  </si>
  <si>
    <t>13/15/18</t>
  </si>
  <si>
    <t>Tab 1</t>
  </si>
  <si>
    <t>QC Rules; Pfr</t>
  </si>
  <si>
    <t>Run</t>
  </si>
  <si>
    <t>External Run</t>
  </si>
  <si>
    <t>Waste or internal failure - cost ($) ;QC&amp;Patient Sample</t>
  </si>
  <si>
    <t xml:space="preserve">Rule </t>
  </si>
  <si>
    <t>Pfr</t>
  </si>
  <si>
    <t>Day</t>
  </si>
  <si>
    <t>Week</t>
  </si>
  <si>
    <t>Month</t>
  </si>
  <si>
    <t>Year</t>
  </si>
  <si>
    <t>Sam\Run</t>
  </si>
  <si>
    <t>Sample</t>
  </si>
  <si>
    <t>Run\Week</t>
  </si>
  <si>
    <t>Run/Month</t>
  </si>
  <si>
    <t>Run/Year</t>
  </si>
  <si>
    <t>13s</t>
  </si>
  <si>
    <t>13s/22s/R4s</t>
  </si>
  <si>
    <t>13s/22s/R4s/41s</t>
  </si>
  <si>
    <t>13s/22s/R4s/41s/8x</t>
  </si>
  <si>
    <t>13s/22s/R4s/41s/10x</t>
  </si>
  <si>
    <t>13s/2of32s/R4s</t>
  </si>
  <si>
    <t>13s/2of32s/R4s/31s</t>
  </si>
  <si>
    <t>13s/2of32s/R4s/31s6x</t>
  </si>
  <si>
    <t>13s/2of32s/R4s/31s12x</t>
  </si>
  <si>
    <t>SUM</t>
  </si>
  <si>
    <t>Tab 2</t>
  </si>
  <si>
    <t>Waste or internal failure - cost ($) ;Only QC Sample</t>
  </si>
  <si>
    <t>Control</t>
  </si>
  <si>
    <r>
      <t>Westgard Sigma Rules</t>
    </r>
    <r>
      <rPr>
        <b/>
        <sz val="16"/>
        <rFont val="Calibri"/>
        <family val="2"/>
        <charset val="204"/>
      </rPr>
      <t>™</t>
    </r>
  </si>
  <si>
    <t xml:space="preserve">Sigma </t>
  </si>
  <si>
    <t>Level</t>
  </si>
  <si>
    <t>HBsAg</t>
  </si>
  <si>
    <t>A-Hbc</t>
  </si>
  <si>
    <t xml:space="preserve">A-HBs </t>
  </si>
  <si>
    <t xml:space="preserve">A-HCV </t>
  </si>
  <si>
    <t>TOXO M</t>
  </si>
  <si>
    <t>TOXO G</t>
  </si>
  <si>
    <t>RUB M</t>
  </si>
  <si>
    <t>RUB G</t>
  </si>
  <si>
    <t>CMV M</t>
  </si>
  <si>
    <t>CMV G</t>
  </si>
  <si>
    <t>b-CrLp</t>
  </si>
  <si>
    <t>VitD3</t>
  </si>
  <si>
    <t>hCT</t>
  </si>
  <si>
    <t>CA72-4</t>
  </si>
  <si>
    <t>fPSA</t>
  </si>
  <si>
    <t>NSE</t>
  </si>
  <si>
    <t>S100</t>
  </si>
  <si>
    <t>HE4</t>
  </si>
  <si>
    <t>fbHCG</t>
  </si>
  <si>
    <t>AMH</t>
  </si>
  <si>
    <t>a-TSH</t>
  </si>
  <si>
    <t>ACTH</t>
  </si>
  <si>
    <t>ACCP</t>
  </si>
  <si>
    <t>IgE</t>
  </si>
  <si>
    <t>HGH</t>
  </si>
  <si>
    <t>B12</t>
  </si>
  <si>
    <t>FRA</t>
  </si>
  <si>
    <t>Andro</t>
  </si>
  <si>
    <t>FEstriol</t>
  </si>
  <si>
    <t>hPL</t>
  </si>
  <si>
    <t>Leptin</t>
  </si>
  <si>
    <t>AHelicM</t>
  </si>
  <si>
    <t>AHelicG</t>
  </si>
  <si>
    <t>AHelicA</t>
  </si>
  <si>
    <t>Ch.tr.M</t>
  </si>
  <si>
    <t>Ch.tr.G</t>
  </si>
  <si>
    <t>Ch.tr.А</t>
  </si>
  <si>
    <t>Ch.p.M</t>
  </si>
  <si>
    <t>Ch.p.G</t>
  </si>
  <si>
    <t>Ch.p.А</t>
  </si>
  <si>
    <t xml:space="preserve">Myc.p.M </t>
  </si>
  <si>
    <t xml:space="preserve">Myc.p.G </t>
  </si>
  <si>
    <t>Myc.p.A</t>
  </si>
  <si>
    <t>ADVM</t>
  </si>
  <si>
    <t>ADVA</t>
  </si>
  <si>
    <t>EBVM</t>
  </si>
  <si>
    <t>EBVG</t>
  </si>
  <si>
    <t>EBVA</t>
  </si>
  <si>
    <t>HSVIM</t>
  </si>
  <si>
    <t>HSVIG</t>
  </si>
  <si>
    <t>HSVIIM</t>
  </si>
  <si>
    <t>HSVIIG</t>
  </si>
  <si>
    <t>HSVp.M</t>
  </si>
  <si>
    <t>HSVp.G</t>
  </si>
  <si>
    <t>ASPAb</t>
  </si>
  <si>
    <t>PhlSc</t>
  </si>
  <si>
    <t>CardlM</t>
  </si>
  <si>
    <t>CardlG</t>
  </si>
  <si>
    <t>CardlA</t>
  </si>
  <si>
    <t>b2GPM</t>
  </si>
  <si>
    <t>b2GPG</t>
  </si>
  <si>
    <t>b2GPA</t>
  </si>
  <si>
    <t>A-AscG</t>
  </si>
  <si>
    <t>A-Toxoc</t>
  </si>
  <si>
    <t>A-Trich</t>
  </si>
  <si>
    <t>A-Echin</t>
  </si>
  <si>
    <t>A-T.Sol</t>
  </si>
  <si>
    <t>A-Lamb</t>
  </si>
  <si>
    <t>TBEM</t>
  </si>
  <si>
    <t>TBEG</t>
  </si>
  <si>
    <t>RSVA</t>
  </si>
  <si>
    <t>RSVM</t>
  </si>
  <si>
    <t>CMVGAv</t>
  </si>
  <si>
    <t>TOXOGAv</t>
  </si>
  <si>
    <t>RUBGAv</t>
  </si>
  <si>
    <t>Renin</t>
  </si>
  <si>
    <t>GBМAb</t>
  </si>
  <si>
    <t>AMA-M2</t>
  </si>
  <si>
    <t>EntamG</t>
  </si>
  <si>
    <t>MeasM</t>
  </si>
  <si>
    <t>MeasG</t>
  </si>
  <si>
    <t>AtTGG</t>
  </si>
  <si>
    <t>AtTGA</t>
  </si>
  <si>
    <t>AGliadA</t>
  </si>
  <si>
    <t>AGliadG</t>
  </si>
  <si>
    <t>YerM</t>
  </si>
  <si>
    <t>YerG</t>
  </si>
  <si>
    <t>BorrG</t>
  </si>
  <si>
    <t>BorrM</t>
  </si>
  <si>
    <t>AssDNA</t>
  </si>
  <si>
    <t>AdsDNA</t>
  </si>
  <si>
    <t>b2MiG</t>
  </si>
  <si>
    <t>SLA-Ab</t>
  </si>
  <si>
    <t>AOvary</t>
  </si>
  <si>
    <t>APhSerA</t>
  </si>
  <si>
    <t>APhSerG</t>
  </si>
  <si>
    <t>APhSerM</t>
  </si>
  <si>
    <t>AMPOG</t>
  </si>
  <si>
    <t>ARNP/SmG</t>
  </si>
  <si>
    <t>ASmG</t>
  </si>
  <si>
    <t>AntiSSAG</t>
  </si>
  <si>
    <t>ASSBIG</t>
  </si>
  <si>
    <t>AScl70G</t>
  </si>
  <si>
    <t>APMSclG</t>
  </si>
  <si>
    <t>AJo1G</t>
  </si>
  <si>
    <t>ACentrG</t>
  </si>
  <si>
    <t>ANuclG</t>
  </si>
  <si>
    <t>AHistG</t>
  </si>
  <si>
    <t>AribosPG</t>
  </si>
  <si>
    <t>APR3G</t>
  </si>
  <si>
    <t>D-Dim</t>
  </si>
  <si>
    <t>TT</t>
  </si>
  <si>
    <t>NQC</t>
  </si>
  <si>
    <t>fTESTO</t>
  </si>
  <si>
    <t>%RMSD</t>
  </si>
  <si>
    <t>CA72-5</t>
  </si>
  <si>
    <t>LAScr</t>
  </si>
  <si>
    <t>LACon</t>
  </si>
  <si>
    <t>LYM%</t>
  </si>
  <si>
    <t>MON%</t>
  </si>
  <si>
    <t>NEUT%</t>
  </si>
  <si>
    <t>EOS%</t>
  </si>
  <si>
    <t>BASO%</t>
  </si>
  <si>
    <t>Metaneph</t>
  </si>
  <si>
    <t>Neopterin</t>
  </si>
  <si>
    <t>AMA-M3</t>
  </si>
  <si>
    <t>VasScreen</t>
  </si>
  <si>
    <t xml:space="preserve">Ricos Minimal Goal </t>
  </si>
  <si>
    <t>Ricos Desirable Goal</t>
  </si>
  <si>
    <t>Ricos Optimal Goal</t>
  </si>
  <si>
    <t>RCPA</t>
  </si>
  <si>
    <t xml:space="preserve">GOST (Russia MH N45) </t>
  </si>
  <si>
    <t>FPSA</t>
  </si>
  <si>
    <t>Ricos M</t>
  </si>
  <si>
    <t>Ricos D</t>
  </si>
  <si>
    <t>Ricos O</t>
  </si>
  <si>
    <t>GOST</t>
  </si>
  <si>
    <t>6000(1)P1</t>
  </si>
  <si>
    <t>Integra400(2)</t>
  </si>
  <si>
    <t>6000(1)ISE1</t>
  </si>
  <si>
    <t>AVL(1)</t>
  </si>
  <si>
    <t>411(3)</t>
  </si>
  <si>
    <t>6000(1)E11</t>
  </si>
  <si>
    <t>6000(1)E21</t>
  </si>
  <si>
    <t>6000(2)E11</t>
  </si>
  <si>
    <t>6000(1)E22</t>
  </si>
  <si>
    <t>411(2)</t>
  </si>
  <si>
    <t>6000(2)E12</t>
  </si>
  <si>
    <t>Euroimmun(1)</t>
  </si>
  <si>
    <t>6000(1)E12</t>
  </si>
  <si>
    <t>CA-1500</t>
  </si>
  <si>
    <t>XS-1000</t>
  </si>
  <si>
    <t>Instrument</t>
  </si>
  <si>
    <t>QM</t>
  </si>
  <si>
    <t>PCCCM1</t>
  </si>
  <si>
    <t>PCCCM2</t>
  </si>
  <si>
    <t>XS-800</t>
  </si>
  <si>
    <t xml:space="preserve"> Instrument</t>
  </si>
  <si>
    <t>ISETROL</t>
  </si>
  <si>
    <t>PCHbA1cN</t>
  </si>
  <si>
    <t>PCHbA1cP</t>
  </si>
  <si>
    <t>PCPFRA</t>
  </si>
  <si>
    <t>PCNFRA</t>
  </si>
  <si>
    <t>TDMCSet I</t>
  </si>
  <si>
    <t>TDMCSet II</t>
  </si>
  <si>
    <t>TDMCSet III</t>
  </si>
  <si>
    <t>PCChrom I</t>
  </si>
  <si>
    <t>PCChrom II</t>
  </si>
  <si>
    <t>RFCSet I</t>
  </si>
  <si>
    <t>RFCSet II</t>
  </si>
  <si>
    <t>DDGen2C I</t>
  </si>
  <si>
    <t>DDGen2C II</t>
  </si>
  <si>
    <t>PCHbsAg1</t>
  </si>
  <si>
    <t>PCHbsAg2</t>
  </si>
  <si>
    <t>PCAnti-Hbc1</t>
  </si>
  <si>
    <t>PCAnti-Hbc2</t>
  </si>
  <si>
    <t>PCAnti-Hbs1</t>
  </si>
  <si>
    <t>PCAnti-Hbs2</t>
  </si>
  <si>
    <t>PCAnti-HCV1</t>
  </si>
  <si>
    <t>PCAnti-HCV2</t>
  </si>
  <si>
    <t>PCA-ToxoM1</t>
  </si>
  <si>
    <t>PCA-ToxoM2</t>
  </si>
  <si>
    <t>PCA-ToxoG1</t>
  </si>
  <si>
    <t>PCA-ToxoG2</t>
  </si>
  <si>
    <t>PCA-RubM1</t>
  </si>
  <si>
    <t>PCA-RubM2</t>
  </si>
  <si>
    <t>PCA-RubG1</t>
  </si>
  <si>
    <t>PCA-RubG2</t>
  </si>
  <si>
    <t>PCA-CMVM1</t>
  </si>
  <si>
    <t>PCA-CMVM2</t>
  </si>
  <si>
    <t>PCA-CMVG1</t>
  </si>
  <si>
    <t>PCA-CMVG2</t>
  </si>
  <si>
    <t>PCU1</t>
  </si>
  <si>
    <t>PCU2</t>
  </si>
  <si>
    <t>PCThyroAB1</t>
  </si>
  <si>
    <t>PCThyroAB2</t>
  </si>
  <si>
    <t>PCMC1</t>
  </si>
  <si>
    <t>PCMC2</t>
  </si>
  <si>
    <t>PCMC3</t>
  </si>
  <si>
    <t>PCTM1</t>
  </si>
  <si>
    <t>PCHE4(1)</t>
  </si>
  <si>
    <t>PCHE4(2)</t>
  </si>
  <si>
    <t>PCMM1</t>
  </si>
  <si>
    <t>PCMM2</t>
  </si>
  <si>
    <t>PCAnti-CCP1</t>
  </si>
  <si>
    <t>PCAnti-CCP2</t>
  </si>
  <si>
    <t>PCAMH1</t>
  </si>
  <si>
    <t>PCAMH2</t>
  </si>
  <si>
    <t>PCVaria1</t>
  </si>
  <si>
    <t>PCVaria2</t>
  </si>
  <si>
    <t>e-CHECK1</t>
  </si>
  <si>
    <t>e-CHECK2</t>
  </si>
  <si>
    <t>e-CHECK3</t>
  </si>
  <si>
    <t>CPN</t>
  </si>
  <si>
    <t>CPP</t>
  </si>
  <si>
    <t>LACLow</t>
  </si>
  <si>
    <t>LACHigh</t>
  </si>
  <si>
    <t>6000(2)P1</t>
  </si>
  <si>
    <t>HCY</t>
  </si>
  <si>
    <t>HCYCKit1</t>
  </si>
  <si>
    <t>HCYCKit2</t>
  </si>
  <si>
    <t>17.08-17.09 2015</t>
  </si>
  <si>
    <t>ALT LP</t>
  </si>
  <si>
    <t>AST LP</t>
  </si>
  <si>
    <t>6000(2)ISE1</t>
  </si>
  <si>
    <t xml:space="preserve"> </t>
  </si>
  <si>
    <t>Internal failure cost due to External Runs</t>
  </si>
  <si>
    <t>Date :</t>
  </si>
  <si>
    <t>Packaged</t>
  </si>
  <si>
    <t>No Data</t>
  </si>
  <si>
    <t>ECU%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</si>
</sst>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19]General"/>
  </numFmts>
  <fonts count="43" x14ac:knownFonts="1">
    <font>
      <sz val="10"/>
      <name val="Arial Cyr"/>
      <charset val="204"/>
    </font>
    <font>
      <sz val="10"/>
      <name val="Arial Cyr"/>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sz val="8"/>
      <name val="Arial Cyr"/>
      <charset val="204"/>
    </font>
    <font>
      <b/>
      <sz val="16"/>
      <name val="Arial Cyr"/>
      <charset val="204"/>
    </font>
    <font>
      <b/>
      <sz val="14"/>
      <name val="Arial"/>
      <family val="2"/>
      <charset val="204"/>
    </font>
    <font>
      <b/>
      <sz val="14"/>
      <name val="Arial Cyr"/>
      <charset val="204"/>
    </font>
    <font>
      <sz val="14"/>
      <name val="Arial Cyr"/>
      <charset val="204"/>
    </font>
    <font>
      <b/>
      <sz val="14"/>
      <name val="Arial"/>
      <family val="2"/>
      <charset val="204"/>
    </font>
    <font>
      <b/>
      <sz val="14"/>
      <color indexed="17"/>
      <name val="Arial Cyr"/>
      <charset val="204"/>
    </font>
    <font>
      <b/>
      <sz val="12"/>
      <color indexed="81"/>
      <name val="Tahoma"/>
      <family val="2"/>
      <charset val="204"/>
    </font>
    <font>
      <b/>
      <sz val="14"/>
      <color indexed="10"/>
      <name val="Arial Cyr"/>
      <charset val="204"/>
    </font>
    <font>
      <b/>
      <sz val="14"/>
      <color indexed="10"/>
      <name val="Arial"/>
      <family val="2"/>
      <charset val="204"/>
    </font>
    <font>
      <b/>
      <sz val="14"/>
      <color indexed="19"/>
      <name val="Arial Cyr"/>
      <charset val="204"/>
    </font>
    <font>
      <b/>
      <sz val="16"/>
      <color indexed="16"/>
      <name val="Arial Cyr"/>
      <charset val="204"/>
    </font>
    <font>
      <b/>
      <sz val="10"/>
      <name val="Arial Cyr"/>
      <charset val="204"/>
    </font>
    <font>
      <b/>
      <sz val="18"/>
      <color indexed="12"/>
      <name val="Arial Cyr"/>
      <charset val="204"/>
    </font>
    <font>
      <b/>
      <sz val="12"/>
      <name val="Arial Cyr"/>
      <charset val="204"/>
    </font>
    <font>
      <sz val="12"/>
      <color indexed="81"/>
      <name val="Tahoma"/>
      <family val="2"/>
      <charset val="204"/>
    </font>
    <font>
      <b/>
      <sz val="16"/>
      <name val="Calibri"/>
      <family val="2"/>
      <charset val="204"/>
    </font>
    <font>
      <sz val="11"/>
      <color indexed="8"/>
      <name val="Arial"/>
      <family val="2"/>
      <charset val="204"/>
    </font>
    <font>
      <sz val="10"/>
      <name val="Arial Cyr"/>
      <family val="2"/>
      <charset val="204"/>
    </font>
    <font>
      <sz val="10"/>
      <name val="Arial"/>
      <family val="2"/>
      <charset val="204"/>
    </font>
    <font>
      <b/>
      <sz val="14"/>
      <color rgb="FF7030A0"/>
      <name val="Arial Cyr"/>
      <charset val="204"/>
    </font>
    <font>
      <b/>
      <sz val="14"/>
      <color rgb="FF7030A0"/>
      <name val="Arial"/>
      <family val="2"/>
      <charset val="204"/>
    </font>
    <font>
      <b/>
      <sz val="18"/>
      <name val="Arial Cyr"/>
      <charset val="204"/>
    </font>
  </fonts>
  <fills count="67">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27"/>
        <bgColor indexed="41"/>
      </patternFill>
    </fill>
    <fill>
      <patternFill patternType="solid">
        <fgColor indexed="45"/>
      </patternFill>
    </fill>
    <fill>
      <patternFill patternType="solid">
        <fgColor indexed="47"/>
        <bgColor indexed="22"/>
      </patternFill>
    </fill>
    <fill>
      <patternFill patternType="solid">
        <fgColor indexed="9"/>
        <bgColor indexed="26"/>
      </patternFill>
    </fill>
    <fill>
      <patternFill patternType="solid">
        <fgColor indexed="46"/>
      </patternFill>
    </fill>
    <fill>
      <patternFill patternType="solid">
        <fgColor indexed="26"/>
        <bgColor indexed="9"/>
      </patternFill>
    </fill>
    <fill>
      <patternFill patternType="solid">
        <fgColor indexed="31"/>
        <bgColor indexed="22"/>
      </patternFill>
    </fill>
    <fill>
      <patternFill patternType="solid">
        <fgColor indexed="42"/>
        <bgColor indexed="27"/>
      </patternFill>
    </fill>
    <fill>
      <patternFill patternType="solid">
        <fgColor indexed="44"/>
      </patternFill>
    </fill>
    <fill>
      <patternFill patternType="solid">
        <fgColor indexed="22"/>
      </patternFill>
    </fill>
    <fill>
      <patternFill patternType="solid">
        <fgColor indexed="43"/>
      </patternFill>
    </fill>
    <fill>
      <patternFill patternType="solid">
        <fgColor indexed="44"/>
        <bgColor indexed="31"/>
      </patternFill>
    </fill>
    <fill>
      <patternFill patternType="solid">
        <fgColor indexed="29"/>
      </patternFill>
    </fill>
    <fill>
      <patternFill patternType="solid">
        <fgColor indexed="11"/>
      </patternFill>
    </fill>
    <fill>
      <patternFill patternType="solid">
        <fgColor indexed="22"/>
        <bgColor indexed="31"/>
      </patternFill>
    </fill>
    <fill>
      <patternFill patternType="solid">
        <fgColor indexed="43"/>
        <bgColor indexed="26"/>
      </patternFill>
    </fill>
    <fill>
      <patternFill patternType="solid">
        <fgColor indexed="51"/>
      </patternFill>
    </fill>
    <fill>
      <patternFill patternType="solid">
        <fgColor indexed="49"/>
      </patternFill>
    </fill>
    <fill>
      <patternFill patternType="solid">
        <fgColor indexed="57"/>
      </patternFill>
    </fill>
    <fill>
      <patternFill patternType="solid">
        <fgColor indexed="30"/>
      </patternFill>
    </fill>
    <fill>
      <patternFill patternType="solid">
        <fgColor indexed="36"/>
      </patternFill>
    </fill>
    <fill>
      <patternFill patternType="solid">
        <fgColor indexed="49"/>
        <bgColor indexed="40"/>
      </patternFill>
    </fill>
    <fill>
      <patternFill patternType="solid">
        <fgColor indexed="52"/>
      </patternFill>
    </fill>
    <fill>
      <patternFill patternType="solid">
        <fgColor indexed="57"/>
        <bgColor indexed="21"/>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11"/>
        <bgColor indexed="64"/>
      </patternFill>
    </fill>
    <fill>
      <patternFill patternType="solid">
        <fgColor indexed="47"/>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rgb="FFFFFF00"/>
        <bgColor indexed="64"/>
      </patternFill>
    </fill>
    <fill>
      <patternFill patternType="solid">
        <fgColor rgb="FFEFFFFF"/>
        <bgColor indexed="64"/>
      </patternFill>
    </fill>
    <fill>
      <patternFill patternType="solid">
        <fgColor rgb="FFFFFF99"/>
        <bgColor indexed="64"/>
      </patternFill>
    </fill>
    <fill>
      <patternFill patternType="solid">
        <fgColor rgb="FFE6FFCD"/>
        <bgColor indexed="64"/>
      </patternFill>
    </fill>
    <fill>
      <patternFill patternType="solid">
        <fgColor rgb="FFFFCC66"/>
        <bgColor indexed="64"/>
      </patternFill>
    </fill>
    <fill>
      <patternFill patternType="solid">
        <fgColor rgb="FFFFCCFF"/>
        <bgColor indexed="64"/>
      </patternFill>
    </fill>
    <fill>
      <gradientFill degree="90">
        <stop position="0">
          <color theme="0"/>
        </stop>
        <stop position="0.5">
          <color rgb="FFFFFF00"/>
        </stop>
        <stop position="1">
          <color theme="0"/>
        </stop>
      </gradientFill>
    </fill>
    <fill>
      <gradientFill degree="90">
        <stop position="0">
          <color theme="0"/>
        </stop>
        <stop position="0.5">
          <color rgb="FFFFCCFF"/>
        </stop>
        <stop position="1">
          <color theme="0"/>
        </stop>
      </gradientFill>
    </fill>
    <fill>
      <patternFill patternType="solid">
        <fgColor rgb="FFCCFFFF"/>
        <bgColor indexed="64"/>
      </patternFill>
    </fill>
    <fill>
      <gradientFill degree="90">
        <stop position="0">
          <color theme="0"/>
        </stop>
        <stop position="0.5">
          <color rgb="FF00FF00"/>
        </stop>
        <stop position="1">
          <color theme="0"/>
        </stop>
      </gradientFill>
    </fill>
    <fill>
      <gradientFill degree="90">
        <stop position="0">
          <color theme="0"/>
        </stop>
        <stop position="0.5">
          <color rgb="FFFFCC66"/>
        </stop>
        <stop position="1">
          <color theme="0"/>
        </stop>
      </gradientFill>
    </fill>
    <fill>
      <gradientFill degree="90">
        <stop position="0">
          <color theme="0"/>
        </stop>
        <stop position="0.5">
          <color rgb="FF66FFFF"/>
        </stop>
        <stop position="1">
          <color theme="0"/>
        </stop>
      </gradientFill>
    </fill>
    <fill>
      <gradientFill degree="90">
        <stop position="0">
          <color theme="0"/>
        </stop>
        <stop position="0.5">
          <color rgb="FFFFFF99"/>
        </stop>
        <stop position="1">
          <color theme="0"/>
        </stop>
      </gradientFill>
    </fill>
    <fill>
      <gradientFill degree="90">
        <stop position="0">
          <color theme="0"/>
        </stop>
        <stop position="0.5">
          <color rgb="FFCCFF99"/>
        </stop>
        <stop position="1">
          <color theme="0"/>
        </stop>
      </gradientFill>
    </fill>
    <fill>
      <patternFill patternType="solid">
        <fgColor rgb="FFCCFFFF"/>
        <bgColor auto="1"/>
      </patternFill>
    </fill>
    <fill>
      <gradientFill degree="90">
        <stop position="0">
          <color theme="0"/>
        </stop>
        <stop position="0.5">
          <color theme="9"/>
        </stop>
        <stop position="1">
          <color theme="0"/>
        </stop>
      </gradientFill>
    </fill>
    <fill>
      <gradientFill degree="90">
        <stop position="0">
          <color theme="0"/>
        </stop>
        <stop position="0.5">
          <color rgb="FFCCFFCC"/>
        </stop>
        <stop position="1">
          <color theme="0"/>
        </stop>
      </gradientFill>
    </fill>
    <fill>
      <patternFill patternType="solid">
        <fgColor rgb="FF00FF00"/>
        <bgColor indexed="64"/>
      </patternFill>
    </fill>
    <fill>
      <patternFill patternType="solid">
        <fgColor rgb="FFCCFFCC"/>
        <bgColor indexed="64"/>
      </patternFill>
    </fill>
    <fill>
      <patternFill patternType="solid">
        <fgColor rgb="FFFFC000"/>
        <bgColor indexed="64"/>
      </patternFill>
    </fill>
    <fill>
      <gradientFill degree="90">
        <stop position="0">
          <color theme="0"/>
        </stop>
        <stop position="0.5">
          <color rgb="FFFFC000"/>
        </stop>
        <stop position="1">
          <color theme="0"/>
        </stop>
      </gradientFill>
    </fill>
    <fill>
      <patternFill patternType="solid">
        <fgColor rgb="FFE7FFFF"/>
        <bgColor indexed="64"/>
      </patternFill>
    </fill>
    <fill>
      <patternFill patternType="solid">
        <fgColor rgb="FF66FFFF"/>
        <bgColor indexed="64"/>
      </patternFill>
    </fill>
    <fill>
      <patternFill patternType="solid">
        <fgColor rgb="FFEBFFEB"/>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14" borderId="0" applyNumberFormat="0" applyBorder="0" applyAlignment="0" applyProtection="0"/>
    <xf numFmtId="0" fontId="2" fillId="3"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3" fillId="16" borderId="0" applyNumberFormat="0" applyBorder="0" applyAlignment="0" applyProtection="0"/>
    <xf numFmtId="0" fontId="3" fillId="3"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8" borderId="0" applyNumberFormat="0" applyBorder="0" applyAlignment="0" applyProtection="0"/>
    <xf numFmtId="0" fontId="3" fillId="23"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26" borderId="0" applyNumberFormat="0" applyBorder="0" applyAlignment="0" applyProtection="0"/>
    <xf numFmtId="0" fontId="3" fillId="28" borderId="0" applyNumberFormat="0" applyBorder="0" applyAlignment="0" applyProtection="0"/>
    <xf numFmtId="0" fontId="3" fillId="25" borderId="0" applyNumberFormat="0" applyBorder="0" applyAlignment="0" applyProtection="0"/>
    <xf numFmtId="0" fontId="3" fillId="34" borderId="0" applyNumberFormat="0" applyBorder="0" applyAlignment="0" applyProtection="0"/>
    <xf numFmtId="0" fontId="4" fillId="9" borderId="0" applyNumberFormat="0" applyBorder="0" applyAlignment="0" applyProtection="0"/>
    <xf numFmtId="0" fontId="5" fillId="17" borderId="1" applyNumberFormat="0" applyAlignment="0" applyProtection="0"/>
    <xf numFmtId="0" fontId="6" fillId="35" borderId="2" applyNumberFormat="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8" borderId="0" applyNumberFormat="0" applyBorder="0" applyAlignment="0" applyProtection="0"/>
    <xf numFmtId="0" fontId="2" fillId="5" borderId="7" applyNumberFormat="0" applyFont="0" applyAlignment="0" applyProtection="0"/>
    <xf numFmtId="0" fontId="15" fillId="1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26" borderId="0" applyNumberFormat="0" applyBorder="0" applyAlignment="0" applyProtection="0"/>
    <xf numFmtId="0" fontId="3" fillId="28" borderId="0" applyNumberFormat="0" applyBorder="0" applyAlignment="0" applyProtection="0"/>
    <xf numFmtId="0" fontId="3" fillId="25" borderId="0" applyNumberFormat="0" applyBorder="0" applyAlignment="0" applyProtection="0"/>
    <xf numFmtId="0" fontId="3" fillId="34" borderId="0" applyNumberFormat="0" applyBorder="0" applyAlignment="0" applyProtection="0"/>
    <xf numFmtId="0" fontId="12" fillId="3" borderId="1" applyNumberFormat="0" applyAlignment="0" applyProtection="0"/>
    <xf numFmtId="0" fontId="15" fillId="17" borderId="8" applyNumberFormat="0" applyAlignment="0" applyProtection="0"/>
    <xf numFmtId="0" fontId="5" fillId="17" borderId="1"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7" fillId="0" borderId="9" applyNumberFormat="0" applyFill="0" applyAlignment="0" applyProtection="0"/>
    <xf numFmtId="0" fontId="6" fillId="35" borderId="2" applyNumberFormat="0" applyAlignment="0" applyProtection="0"/>
    <xf numFmtId="0" fontId="16" fillId="0" borderId="0" applyNumberFormat="0" applyFill="0" applyBorder="0" applyAlignment="0" applyProtection="0"/>
    <xf numFmtId="0" fontId="14" fillId="18" borderId="0" applyNumberFormat="0" applyBorder="0" applyAlignment="0" applyProtection="0"/>
    <xf numFmtId="0" fontId="19" fillId="0" borderId="0"/>
    <xf numFmtId="0" fontId="19" fillId="0" borderId="0"/>
    <xf numFmtId="0" fontId="4" fillId="9" borderId="0" applyNumberFormat="0" applyBorder="0" applyAlignment="0" applyProtection="0"/>
    <xf numFmtId="0" fontId="7" fillId="0" borderId="0" applyNumberFormat="0" applyFill="0" applyBorder="0" applyAlignment="0" applyProtection="0"/>
    <xf numFmtId="0" fontId="2" fillId="5" borderId="7" applyNumberFormat="0" applyFont="0" applyAlignment="0" applyProtection="0"/>
    <xf numFmtId="0" fontId="13" fillId="0" borderId="6" applyNumberFormat="0" applyFill="0" applyAlignment="0" applyProtection="0"/>
    <xf numFmtId="0" fontId="18" fillId="0" borderId="0" applyNumberFormat="0" applyFill="0" applyBorder="0" applyAlignment="0" applyProtection="0"/>
    <xf numFmtId="0" fontId="8" fillId="7" borderId="0" applyNumberFormat="0" applyBorder="0" applyAlignment="0" applyProtection="0"/>
    <xf numFmtId="165" fontId="37" fillId="0" borderId="0"/>
    <xf numFmtId="0" fontId="38" fillId="0" borderId="0"/>
  </cellStyleXfs>
  <cellXfs count="695">
    <xf numFmtId="0" fontId="0" fillId="0" borderId="0" xfId="0"/>
    <xf numFmtId="0" fontId="0" fillId="0" borderId="0" xfId="0" applyBorder="1"/>
    <xf numFmtId="0" fontId="23" fillId="0" borderId="0" xfId="0" applyFont="1" applyFill="1" applyBorder="1"/>
    <xf numFmtId="0" fontId="23" fillId="38" borderId="0" xfId="0" applyFont="1" applyFill="1" applyBorder="1"/>
    <xf numFmtId="0" fontId="23" fillId="0" borderId="0" xfId="0" applyFont="1"/>
    <xf numFmtId="0" fontId="19" fillId="0" borderId="0" xfId="95"/>
    <xf numFmtId="0" fontId="19" fillId="0" borderId="0" xfId="95" applyFill="1"/>
    <xf numFmtId="0" fontId="22" fillId="0" borderId="0" xfId="95" applyFont="1" applyFill="1" applyBorder="1"/>
    <xf numFmtId="0" fontId="23" fillId="0" borderId="0" xfId="0" applyFont="1" applyBorder="1"/>
    <xf numFmtId="164" fontId="23" fillId="0" borderId="0" xfId="0" applyNumberFormat="1" applyFont="1" applyBorder="1"/>
    <xf numFmtId="164" fontId="23" fillId="38" borderId="0" xfId="0" applyNumberFormat="1" applyFont="1" applyFill="1" applyBorder="1"/>
    <xf numFmtId="0" fontId="21" fillId="0" borderId="0" xfId="0" applyFont="1" applyAlignment="1">
      <alignment horizontal="left"/>
    </xf>
    <xf numFmtId="0" fontId="31" fillId="0" borderId="0" xfId="0" applyFont="1"/>
    <xf numFmtId="0" fontId="24" fillId="0" borderId="0" xfId="0" applyFont="1"/>
    <xf numFmtId="2" fontId="23" fillId="0" borderId="0" xfId="0" applyNumberFormat="1" applyFont="1" applyBorder="1"/>
    <xf numFmtId="0" fontId="33" fillId="0" borderId="0" xfId="0" applyFont="1"/>
    <xf numFmtId="0" fontId="34" fillId="0" borderId="0" xfId="0" applyFont="1"/>
    <xf numFmtId="0" fontId="0" fillId="41" borderId="12" xfId="0" applyFill="1" applyBorder="1"/>
    <xf numFmtId="0" fontId="0" fillId="41" borderId="11" xfId="0" applyFill="1" applyBorder="1"/>
    <xf numFmtId="0" fontId="0" fillId="41" borderId="10" xfId="0" applyFill="1" applyBorder="1"/>
    <xf numFmtId="164" fontId="22" fillId="0" borderId="0" xfId="96" applyNumberFormat="1" applyFont="1" applyFill="1" applyBorder="1" applyAlignment="1" applyProtection="1">
      <alignment horizontal="center"/>
      <protection hidden="1"/>
    </xf>
    <xf numFmtId="0" fontId="23" fillId="0" borderId="0" xfId="0" applyFont="1" applyFill="1" applyBorder="1" applyAlignment="1">
      <alignment horizontal="center"/>
    </xf>
    <xf numFmtId="164" fontId="23" fillId="0" borderId="0" xfId="0" applyNumberFormat="1" applyFont="1" applyFill="1" applyBorder="1"/>
    <xf numFmtId="164" fontId="22" fillId="0" borderId="0" xfId="95" applyNumberFormat="1" applyFont="1" applyFill="1" applyBorder="1"/>
    <xf numFmtId="0" fontId="0" fillId="0" borderId="0" xfId="0" applyFill="1" applyBorder="1"/>
    <xf numFmtId="0" fontId="0" fillId="0" borderId="0" xfId="0" applyFill="1"/>
    <xf numFmtId="0" fontId="19" fillId="0" borderId="0" xfId="95" applyFill="1" applyBorder="1"/>
    <xf numFmtId="0" fontId="29" fillId="0" borderId="0" xfId="95" applyFont="1" applyFill="1" applyBorder="1"/>
    <xf numFmtId="0" fontId="22" fillId="43" borderId="21" xfId="95" applyFont="1" applyFill="1" applyBorder="1" applyAlignment="1">
      <alignment horizontal="center"/>
    </xf>
    <xf numFmtId="0" fontId="22" fillId="43" borderId="21" xfId="95" applyFont="1" applyFill="1" applyBorder="1" applyAlignment="1">
      <alignment horizontal="left"/>
    </xf>
    <xf numFmtId="0" fontId="22" fillId="0" borderId="0" xfId="0" applyFont="1" applyFill="1" applyBorder="1"/>
    <xf numFmtId="165" fontId="22" fillId="0" borderId="0" xfId="103" applyFont="1" applyFill="1" applyBorder="1" applyAlignment="1" applyProtection="1">
      <alignment horizontal="left" vertical="center" wrapText="1"/>
      <protection hidden="1"/>
    </xf>
    <xf numFmtId="0" fontId="22" fillId="0" borderId="0" xfId="0" applyFont="1" applyFill="1" applyBorder="1" applyAlignment="1"/>
    <xf numFmtId="0" fontId="22" fillId="0" borderId="0" xfId="104" applyFont="1" applyFill="1" applyBorder="1" applyAlignment="1"/>
    <xf numFmtId="0" fontId="22" fillId="0" borderId="0" xfId="0" applyFont="1" applyFill="1" applyBorder="1" applyAlignment="1" applyProtection="1">
      <alignment vertical="center" wrapText="1"/>
      <protection hidden="1"/>
    </xf>
    <xf numFmtId="0" fontId="22" fillId="0" borderId="0" xfId="0" applyFont="1" applyFill="1" applyBorder="1" applyAlignment="1" applyProtection="1">
      <alignment vertical="center"/>
      <protection hidden="1"/>
    </xf>
    <xf numFmtId="0" fontId="22" fillId="0" borderId="0" xfId="0" applyFont="1" applyFill="1" applyBorder="1" applyAlignment="1" applyProtection="1">
      <alignment horizontal="left" vertical="center"/>
      <protection hidden="1"/>
    </xf>
    <xf numFmtId="0" fontId="23" fillId="44" borderId="21" xfId="0" applyFont="1" applyFill="1" applyBorder="1" applyAlignment="1">
      <alignment horizontal="center"/>
    </xf>
    <xf numFmtId="0" fontId="22" fillId="44" borderId="14" xfId="95" applyFont="1" applyFill="1" applyBorder="1"/>
    <xf numFmtId="0" fontId="22" fillId="44" borderId="21" xfId="95" applyFont="1" applyFill="1" applyBorder="1"/>
    <xf numFmtId="164" fontId="23" fillId="44" borderId="21" xfId="0" applyNumberFormat="1" applyFont="1" applyFill="1" applyBorder="1"/>
    <xf numFmtId="164" fontId="22" fillId="44" borderId="14" xfId="95" applyNumberFormat="1" applyFont="1" applyFill="1" applyBorder="1"/>
    <xf numFmtId="2" fontId="22" fillId="44" borderId="21" xfId="95" applyNumberFormat="1" applyFont="1" applyFill="1" applyBorder="1"/>
    <xf numFmtId="164" fontId="22" fillId="44" borderId="21" xfId="95" applyNumberFormat="1" applyFont="1" applyFill="1" applyBorder="1"/>
    <xf numFmtId="164" fontId="22" fillId="44" borderId="15" xfId="96" applyNumberFormat="1" applyFont="1" applyFill="1" applyBorder="1" applyAlignment="1" applyProtection="1">
      <alignment horizontal="center"/>
      <protection hidden="1"/>
    </xf>
    <xf numFmtId="0" fontId="23" fillId="44" borderId="23" xfId="0" applyFont="1" applyFill="1" applyBorder="1" applyAlignment="1">
      <alignment horizontal="center"/>
    </xf>
    <xf numFmtId="0" fontId="22" fillId="44" borderId="0" xfId="95" applyFont="1" applyFill="1" applyBorder="1"/>
    <xf numFmtId="0" fontId="22" fillId="44" borderId="23" xfId="95" applyFont="1" applyFill="1" applyBorder="1"/>
    <xf numFmtId="164" fontId="23" fillId="44" borderId="23" xfId="0" applyNumberFormat="1" applyFont="1" applyFill="1" applyBorder="1"/>
    <xf numFmtId="164" fontId="22" fillId="44" borderId="0" xfId="95" applyNumberFormat="1" applyFont="1" applyFill="1" applyBorder="1"/>
    <xf numFmtId="2" fontId="22" fillId="44" borderId="23" xfId="95" applyNumberFormat="1" applyFont="1" applyFill="1" applyBorder="1"/>
    <xf numFmtId="164" fontId="22" fillId="44" borderId="23" xfId="95" applyNumberFormat="1" applyFont="1" applyFill="1" applyBorder="1"/>
    <xf numFmtId="164" fontId="22" fillId="44" borderId="20" xfId="96" applyNumberFormat="1" applyFont="1" applyFill="1" applyBorder="1" applyAlignment="1" applyProtection="1">
      <alignment horizontal="center"/>
      <protection hidden="1"/>
    </xf>
    <xf numFmtId="0" fontId="23" fillId="44" borderId="14" xfId="0" applyFont="1" applyFill="1" applyBorder="1"/>
    <xf numFmtId="0" fontId="23" fillId="44" borderId="22" xfId="0" applyFont="1" applyFill="1" applyBorder="1" applyAlignment="1">
      <alignment horizontal="center"/>
    </xf>
    <xf numFmtId="0" fontId="22" fillId="44" borderId="22" xfId="95" applyFont="1" applyFill="1" applyBorder="1"/>
    <xf numFmtId="0" fontId="22" fillId="44" borderId="17" xfId="95" applyFont="1" applyFill="1" applyBorder="1"/>
    <xf numFmtId="164" fontId="23" fillId="44" borderId="22" xfId="0" applyNumberFormat="1" applyFont="1" applyFill="1" applyBorder="1"/>
    <xf numFmtId="164" fontId="22" fillId="44" borderId="17" xfId="95" applyNumberFormat="1" applyFont="1" applyFill="1" applyBorder="1"/>
    <xf numFmtId="2" fontId="22" fillId="44" borderId="22" xfId="95" applyNumberFormat="1" applyFont="1" applyFill="1" applyBorder="1"/>
    <xf numFmtId="164" fontId="22" fillId="44" borderId="22" xfId="95" applyNumberFormat="1" applyFont="1" applyFill="1" applyBorder="1"/>
    <xf numFmtId="164" fontId="22" fillId="44" borderId="18" xfId="96" applyNumberFormat="1" applyFont="1" applyFill="1" applyBorder="1" applyAlignment="1" applyProtection="1">
      <alignment horizontal="center"/>
      <protection hidden="1"/>
    </xf>
    <xf numFmtId="164" fontId="23" fillId="44" borderId="0" xfId="0" applyNumberFormat="1" applyFont="1" applyFill="1" applyBorder="1"/>
    <xf numFmtId="164" fontId="23" fillId="44" borderId="17" xfId="0" applyNumberFormat="1" applyFont="1" applyFill="1" applyBorder="1"/>
    <xf numFmtId="164" fontId="23" fillId="44" borderId="14" xfId="0" applyNumberFormat="1" applyFont="1" applyFill="1" applyBorder="1"/>
    <xf numFmtId="0" fontId="23" fillId="44" borderId="14" xfId="0" applyFont="1" applyFill="1" applyBorder="1" applyAlignment="1">
      <alignment horizontal="left"/>
    </xf>
    <xf numFmtId="164" fontId="22" fillId="44" borderId="13" xfId="95" applyNumberFormat="1" applyFont="1" applyFill="1" applyBorder="1"/>
    <xf numFmtId="0" fontId="23" fillId="44" borderId="17" xfId="0" applyFont="1" applyFill="1" applyBorder="1" applyAlignment="1">
      <alignment horizontal="left"/>
    </xf>
    <xf numFmtId="164" fontId="22" fillId="44" borderId="16" xfId="95" applyNumberFormat="1" applyFont="1" applyFill="1" applyBorder="1"/>
    <xf numFmtId="0" fontId="25" fillId="44" borderId="21" xfId="95" applyFont="1" applyFill="1" applyBorder="1" applyAlignment="1">
      <alignment horizontal="center"/>
    </xf>
    <xf numFmtId="0" fontId="22" fillId="44" borderId="13" xfId="95" applyFont="1" applyFill="1" applyBorder="1"/>
    <xf numFmtId="0" fontId="25" fillId="44" borderId="22" xfId="95" applyFont="1" applyFill="1" applyBorder="1" applyAlignment="1">
      <alignment horizontal="center"/>
    </xf>
    <xf numFmtId="0" fontId="22" fillId="44" borderId="16" xfId="95" applyFont="1" applyFill="1" applyBorder="1"/>
    <xf numFmtId="0" fontId="25" fillId="44" borderId="23" xfId="95" applyFont="1" applyFill="1" applyBorder="1" applyAlignment="1">
      <alignment horizontal="center"/>
    </xf>
    <xf numFmtId="1" fontId="22" fillId="44" borderId="14" xfId="95" applyNumberFormat="1" applyFont="1" applyFill="1" applyBorder="1"/>
    <xf numFmtId="1" fontId="22" fillId="44" borderId="17" xfId="95" applyNumberFormat="1" applyFont="1" applyFill="1" applyBorder="1"/>
    <xf numFmtId="0" fontId="19" fillId="44" borderId="21" xfId="95" applyFill="1" applyBorder="1"/>
    <xf numFmtId="0" fontId="19" fillId="44" borderId="15" xfId="95" applyFill="1" applyBorder="1"/>
    <xf numFmtId="0" fontId="19" fillId="44" borderId="20" xfId="95" applyFill="1" applyBorder="1"/>
    <xf numFmtId="2" fontId="22" fillId="44" borderId="14" xfId="95" applyNumberFormat="1" applyFont="1" applyFill="1" applyBorder="1"/>
    <xf numFmtId="2" fontId="22" fillId="44" borderId="17" xfId="95" applyNumberFormat="1" applyFont="1" applyFill="1" applyBorder="1"/>
    <xf numFmtId="2" fontId="22" fillId="44" borderId="0" xfId="95" applyNumberFormat="1" applyFont="1" applyFill="1" applyBorder="1"/>
    <xf numFmtId="164" fontId="22" fillId="44" borderId="19" xfId="95" applyNumberFormat="1" applyFont="1" applyFill="1" applyBorder="1"/>
    <xf numFmtId="0" fontId="19" fillId="44" borderId="0" xfId="95" applyFill="1" applyBorder="1"/>
    <xf numFmtId="0" fontId="23" fillId="44" borderId="17" xfId="0" applyFont="1" applyFill="1" applyBorder="1"/>
    <xf numFmtId="0" fontId="23" fillId="44" borderId="21" xfId="0" applyFont="1" applyFill="1" applyBorder="1"/>
    <xf numFmtId="0" fontId="23" fillId="44" borderId="22" xfId="0" applyFont="1" applyFill="1" applyBorder="1"/>
    <xf numFmtId="0" fontId="19" fillId="44" borderId="23" xfId="95" applyFill="1" applyBorder="1"/>
    <xf numFmtId="0" fontId="39" fillId="44" borderId="13" xfId="95" applyFont="1" applyFill="1" applyBorder="1"/>
    <xf numFmtId="0" fontId="39" fillId="44" borderId="14" xfId="95" applyFont="1" applyFill="1" applyBorder="1"/>
    <xf numFmtId="0" fontId="39" fillId="44" borderId="0" xfId="95" applyFont="1" applyFill="1" applyBorder="1"/>
    <xf numFmtId="0" fontId="39" fillId="44" borderId="19" xfId="95" applyFont="1" applyFill="1" applyBorder="1"/>
    <xf numFmtId="0" fontId="0" fillId="44" borderId="13" xfId="0" applyFill="1" applyBorder="1"/>
    <xf numFmtId="0" fontId="0" fillId="44" borderId="14" xfId="0" applyFill="1" applyBorder="1"/>
    <xf numFmtId="0" fontId="0" fillId="44" borderId="15" xfId="0" applyFill="1" applyBorder="1"/>
    <xf numFmtId="0" fontId="0" fillId="44" borderId="16" xfId="0" applyFill="1" applyBorder="1"/>
    <xf numFmtId="0" fontId="0" fillId="44" borderId="17" xfId="0" applyFill="1" applyBorder="1"/>
    <xf numFmtId="0" fontId="0" fillId="44" borderId="18" xfId="0" applyFill="1" applyBorder="1"/>
    <xf numFmtId="0" fontId="41" fillId="44" borderId="21" xfId="95" applyFont="1" applyFill="1" applyBorder="1"/>
    <xf numFmtId="0" fontId="41" fillId="44" borderId="23" xfId="95" applyFont="1" applyFill="1" applyBorder="1"/>
    <xf numFmtId="2" fontId="41" fillId="44" borderId="21" xfId="95" applyNumberFormat="1" applyFont="1" applyFill="1" applyBorder="1"/>
    <xf numFmtId="2" fontId="41" fillId="44" borderId="22" xfId="95" applyNumberFormat="1" applyFont="1" applyFill="1" applyBorder="1"/>
    <xf numFmtId="2" fontId="41" fillId="44" borderId="23" xfId="95" applyNumberFormat="1" applyFont="1" applyFill="1" applyBorder="1"/>
    <xf numFmtId="2" fontId="41" fillId="44" borderId="14" xfId="95" applyNumberFormat="1" applyFont="1" applyFill="1" applyBorder="1"/>
    <xf numFmtId="2" fontId="41" fillId="44" borderId="17" xfId="95" applyNumberFormat="1" applyFont="1" applyFill="1" applyBorder="1"/>
    <xf numFmtId="0" fontId="41" fillId="44" borderId="22" xfId="95" applyFont="1" applyFill="1" applyBorder="1"/>
    <xf numFmtId="0" fontId="41" fillId="44" borderId="13" xfId="95" applyFont="1" applyFill="1" applyBorder="1"/>
    <xf numFmtId="0" fontId="41" fillId="44" borderId="16" xfId="95" applyFont="1" applyFill="1" applyBorder="1"/>
    <xf numFmtId="2" fontId="41" fillId="44" borderId="0" xfId="95" applyNumberFormat="1" applyFont="1" applyFill="1" applyBorder="1"/>
    <xf numFmtId="0" fontId="23" fillId="45" borderId="21" xfId="0" applyFont="1" applyFill="1" applyBorder="1" applyAlignment="1">
      <alignment horizontal="center"/>
    </xf>
    <xf numFmtId="0" fontId="23" fillId="45" borderId="14" xfId="0" applyFont="1" applyFill="1" applyBorder="1"/>
    <xf numFmtId="0" fontId="22" fillId="45" borderId="21" xfId="95" applyFont="1" applyFill="1" applyBorder="1"/>
    <xf numFmtId="0" fontId="41" fillId="45" borderId="21" xfId="95" applyFont="1" applyFill="1" applyBorder="1"/>
    <xf numFmtId="2" fontId="40" fillId="45" borderId="21" xfId="0" applyNumberFormat="1" applyFont="1" applyFill="1" applyBorder="1"/>
    <xf numFmtId="0" fontId="22" fillId="45" borderId="14" xfId="95" applyFont="1" applyFill="1" applyBorder="1"/>
    <xf numFmtId="2" fontId="22" fillId="45" borderId="21" xfId="95" applyNumberFormat="1" applyFont="1" applyFill="1" applyBorder="1"/>
    <xf numFmtId="164" fontId="22" fillId="45" borderId="14" xfId="95" applyNumberFormat="1" applyFont="1" applyFill="1" applyBorder="1"/>
    <xf numFmtId="0" fontId="22" fillId="45" borderId="13" xfId="95" applyFont="1" applyFill="1" applyBorder="1"/>
    <xf numFmtId="164" fontId="29" fillId="45" borderId="21" xfId="95" applyNumberFormat="1" applyFont="1" applyFill="1" applyBorder="1"/>
    <xf numFmtId="164" fontId="22" fillId="45" borderId="21" xfId="95" applyNumberFormat="1" applyFont="1" applyFill="1" applyBorder="1"/>
    <xf numFmtId="164" fontId="22" fillId="45" borderId="15" xfId="96" applyNumberFormat="1" applyFont="1" applyFill="1" applyBorder="1" applyAlignment="1" applyProtection="1">
      <alignment horizontal="center"/>
      <protection hidden="1"/>
    </xf>
    <xf numFmtId="0" fontId="23" fillId="45" borderId="23" xfId="0" applyFont="1" applyFill="1" applyBorder="1" applyAlignment="1">
      <alignment horizontal="center"/>
    </xf>
    <xf numFmtId="0" fontId="22" fillId="45" borderId="17" xfId="95" applyFont="1" applyFill="1" applyBorder="1"/>
    <xf numFmtId="0" fontId="22" fillId="45" borderId="22" xfId="95" applyFont="1" applyFill="1" applyBorder="1"/>
    <xf numFmtId="0" fontId="41" fillId="45" borderId="22" xfId="95" applyFont="1" applyFill="1" applyBorder="1"/>
    <xf numFmtId="2" fontId="41" fillId="45" borderId="22" xfId="95" applyNumberFormat="1" applyFont="1" applyFill="1" applyBorder="1"/>
    <xf numFmtId="2" fontId="22" fillId="45" borderId="22" xfId="95" applyNumberFormat="1" applyFont="1" applyFill="1" applyBorder="1"/>
    <xf numFmtId="164" fontId="22" fillId="45" borderId="17" xfId="95" applyNumberFormat="1" applyFont="1" applyFill="1" applyBorder="1"/>
    <xf numFmtId="0" fontId="22" fillId="45" borderId="16" xfId="95" applyFont="1" applyFill="1" applyBorder="1"/>
    <xf numFmtId="164" fontId="22" fillId="45" borderId="22" xfId="95" applyNumberFormat="1" applyFont="1" applyFill="1" applyBorder="1"/>
    <xf numFmtId="164" fontId="22" fillId="45" borderId="18" xfId="96" applyNumberFormat="1" applyFont="1" applyFill="1" applyBorder="1" applyAlignment="1" applyProtection="1">
      <alignment horizontal="center"/>
      <protection hidden="1"/>
    </xf>
    <xf numFmtId="0" fontId="22" fillId="45" borderId="0" xfId="95" applyFont="1" applyFill="1" applyBorder="1"/>
    <xf numFmtId="0" fontId="22" fillId="45" borderId="23" xfId="95" applyFont="1" applyFill="1" applyBorder="1"/>
    <xf numFmtId="0" fontId="41" fillId="45" borderId="23" xfId="95" applyFont="1" applyFill="1" applyBorder="1"/>
    <xf numFmtId="2" fontId="41" fillId="45" borderId="23" xfId="95" applyNumberFormat="1" applyFont="1" applyFill="1" applyBorder="1"/>
    <xf numFmtId="164" fontId="22" fillId="45" borderId="0" xfId="95" applyNumberFormat="1" applyFont="1" applyFill="1" applyBorder="1"/>
    <xf numFmtId="164" fontId="22" fillId="45" borderId="23" xfId="95" applyNumberFormat="1" applyFont="1" applyFill="1" applyBorder="1"/>
    <xf numFmtId="164" fontId="22" fillId="45" borderId="20" xfId="96" applyNumberFormat="1" applyFont="1" applyFill="1" applyBorder="1" applyAlignment="1" applyProtection="1">
      <alignment horizontal="center"/>
      <protection hidden="1"/>
    </xf>
    <xf numFmtId="164" fontId="22" fillId="45" borderId="13" xfId="95" applyNumberFormat="1" applyFont="1" applyFill="1" applyBorder="1"/>
    <xf numFmtId="2" fontId="22" fillId="45" borderId="23" xfId="95" applyNumberFormat="1" applyFont="1" applyFill="1" applyBorder="1"/>
    <xf numFmtId="164" fontId="22" fillId="45" borderId="19" xfId="95" applyNumberFormat="1" applyFont="1" applyFill="1" applyBorder="1"/>
    <xf numFmtId="0" fontId="23" fillId="45" borderId="22" xfId="0" applyFont="1" applyFill="1" applyBorder="1" applyAlignment="1">
      <alignment horizontal="center"/>
    </xf>
    <xf numFmtId="164" fontId="22" fillId="45" borderId="16" xfId="95" applyNumberFormat="1" applyFont="1" applyFill="1" applyBorder="1"/>
    <xf numFmtId="0" fontId="25" fillId="45" borderId="21" xfId="95" applyFont="1" applyFill="1" applyBorder="1" applyAlignment="1">
      <alignment horizontal="center"/>
    </xf>
    <xf numFmtId="2" fontId="41" fillId="45" borderId="21" xfId="95" applyNumberFormat="1" applyFont="1" applyFill="1" applyBorder="1"/>
    <xf numFmtId="0" fontId="41" fillId="45" borderId="14" xfId="95" applyFont="1" applyFill="1" applyBorder="1"/>
    <xf numFmtId="164" fontId="23" fillId="45" borderId="14" xfId="0" applyNumberFormat="1" applyFont="1" applyFill="1" applyBorder="1"/>
    <xf numFmtId="0" fontId="25" fillId="45" borderId="22" xfId="95" applyFont="1" applyFill="1" applyBorder="1" applyAlignment="1">
      <alignment horizontal="center"/>
    </xf>
    <xf numFmtId="0" fontId="41" fillId="45" borderId="17" xfId="95" applyFont="1" applyFill="1" applyBorder="1"/>
    <xf numFmtId="164" fontId="23" fillId="45" borderId="17" xfId="0" applyNumberFormat="1" applyFont="1" applyFill="1" applyBorder="1"/>
    <xf numFmtId="2" fontId="41" fillId="45" borderId="14" xfId="95" applyNumberFormat="1" applyFont="1" applyFill="1" applyBorder="1"/>
    <xf numFmtId="2" fontId="22" fillId="45" borderId="14" xfId="95" applyNumberFormat="1" applyFont="1" applyFill="1" applyBorder="1"/>
    <xf numFmtId="164" fontId="23" fillId="45" borderId="21" xfId="0" applyNumberFormat="1" applyFont="1" applyFill="1" applyBorder="1"/>
    <xf numFmtId="2" fontId="41" fillId="45" borderId="17" xfId="95" applyNumberFormat="1" applyFont="1" applyFill="1" applyBorder="1"/>
    <xf numFmtId="2" fontId="22" fillId="45" borderId="17" xfId="95" applyNumberFormat="1" applyFont="1" applyFill="1" applyBorder="1"/>
    <xf numFmtId="164" fontId="23" fillId="45" borderId="22" xfId="0" applyNumberFormat="1" applyFont="1" applyFill="1" applyBorder="1"/>
    <xf numFmtId="2" fontId="22" fillId="45" borderId="0" xfId="95" applyNumberFormat="1" applyFont="1" applyFill="1" applyBorder="1"/>
    <xf numFmtId="164" fontId="23" fillId="45" borderId="23" xfId="0" applyNumberFormat="1" applyFont="1" applyFill="1" applyBorder="1"/>
    <xf numFmtId="0" fontId="23" fillId="45" borderId="14" xfId="0" applyFont="1" applyFill="1" applyBorder="1" applyAlignment="1">
      <alignment horizontal="left"/>
    </xf>
    <xf numFmtId="0" fontId="39" fillId="45" borderId="13" xfId="95" applyFont="1" applyFill="1" applyBorder="1"/>
    <xf numFmtId="0" fontId="39" fillId="45" borderId="14" xfId="95" applyFont="1" applyFill="1" applyBorder="1"/>
    <xf numFmtId="0" fontId="0" fillId="45" borderId="14" xfId="0" applyFill="1" applyBorder="1"/>
    <xf numFmtId="0" fontId="19" fillId="45" borderId="15" xfId="95" applyFill="1" applyBorder="1"/>
    <xf numFmtId="0" fontId="23" fillId="45" borderId="17" xfId="0" applyFont="1" applyFill="1" applyBorder="1" applyAlignment="1">
      <alignment horizontal="left"/>
    </xf>
    <xf numFmtId="0" fontId="39" fillId="45" borderId="16" xfId="95" applyFont="1" applyFill="1" applyBorder="1"/>
    <xf numFmtId="0" fontId="39" fillId="45" borderId="17" xfId="95" applyFont="1" applyFill="1" applyBorder="1"/>
    <xf numFmtId="0" fontId="0" fillId="45" borderId="17" xfId="0" applyFill="1" applyBorder="1"/>
    <xf numFmtId="0" fontId="19" fillId="45" borderId="18" xfId="95" applyFill="1" applyBorder="1"/>
    <xf numFmtId="0" fontId="23" fillId="45" borderId="17" xfId="0" applyFont="1" applyFill="1" applyBorder="1"/>
    <xf numFmtId="0" fontId="41" fillId="45" borderId="13" xfId="95" applyFont="1" applyFill="1" applyBorder="1"/>
    <xf numFmtId="0" fontId="0" fillId="45" borderId="15" xfId="0" applyFill="1" applyBorder="1"/>
    <xf numFmtId="164" fontId="22" fillId="45" borderId="15" xfId="95" applyNumberFormat="1" applyFont="1" applyFill="1" applyBorder="1"/>
    <xf numFmtId="0" fontId="41" fillId="45" borderId="16" xfId="95" applyFont="1" applyFill="1" applyBorder="1"/>
    <xf numFmtId="0" fontId="0" fillId="45" borderId="18" xfId="0" applyFill="1" applyBorder="1"/>
    <xf numFmtId="164" fontId="22" fillId="45" borderId="18" xfId="95" applyNumberFormat="1" applyFont="1" applyFill="1" applyBorder="1"/>
    <xf numFmtId="164" fontId="23" fillId="45" borderId="0" xfId="0" applyNumberFormat="1" applyFont="1" applyFill="1" applyBorder="1"/>
    <xf numFmtId="164" fontId="23" fillId="45" borderId="15" xfId="0" applyNumberFormat="1" applyFont="1" applyFill="1" applyBorder="1"/>
    <xf numFmtId="164" fontId="23" fillId="45" borderId="18" xfId="0" applyNumberFormat="1" applyFont="1" applyFill="1" applyBorder="1"/>
    <xf numFmtId="0" fontId="23" fillId="45" borderId="0" xfId="0" applyFont="1" applyFill="1" applyBorder="1"/>
    <xf numFmtId="0" fontId="41" fillId="45" borderId="0" xfId="95" applyFont="1" applyFill="1" applyBorder="1"/>
    <xf numFmtId="0" fontId="39" fillId="45" borderId="19" xfId="95" applyFont="1" applyFill="1" applyBorder="1"/>
    <xf numFmtId="0" fontId="39" fillId="45" borderId="0" xfId="95" applyFont="1" applyFill="1" applyBorder="1"/>
    <xf numFmtId="0" fontId="0" fillId="45" borderId="0" xfId="0" applyFill="1" applyBorder="1"/>
    <xf numFmtId="0" fontId="19" fillId="45" borderId="20" xfId="95" applyFill="1" applyBorder="1"/>
    <xf numFmtId="0" fontId="22" fillId="45" borderId="21" xfId="95" applyFont="1" applyFill="1" applyBorder="1" applyAlignment="1">
      <alignment horizontal="center"/>
    </xf>
    <xf numFmtId="0" fontId="22" fillId="45" borderId="22" xfId="95" applyFont="1" applyFill="1" applyBorder="1" applyAlignment="1">
      <alignment horizontal="center"/>
    </xf>
    <xf numFmtId="2" fontId="41" fillId="45" borderId="15" xfId="95" applyNumberFormat="1" applyFont="1" applyFill="1" applyBorder="1"/>
    <xf numFmtId="2" fontId="41" fillId="45" borderId="18" xfId="95" applyNumberFormat="1" applyFont="1" applyFill="1" applyBorder="1"/>
    <xf numFmtId="0" fontId="0" fillId="45" borderId="13" xfId="0" applyFill="1" applyBorder="1"/>
    <xf numFmtId="0" fontId="0" fillId="45" borderId="16" xfId="0" applyFill="1" applyBorder="1"/>
    <xf numFmtId="0" fontId="23" fillId="45" borderId="21" xfId="0" applyFont="1" applyFill="1" applyBorder="1" applyAlignment="1">
      <alignment horizontal="left"/>
    </xf>
    <xf numFmtId="0" fontId="23" fillId="45" borderId="22" xfId="0" applyFont="1" applyFill="1" applyBorder="1" applyAlignment="1">
      <alignment horizontal="left"/>
    </xf>
    <xf numFmtId="0" fontId="22" fillId="45" borderId="13" xfId="95" applyFont="1" applyFill="1" applyBorder="1" applyAlignment="1">
      <alignment horizontal="center"/>
    </xf>
    <xf numFmtId="0" fontId="22" fillId="45" borderId="19" xfId="95" applyFont="1" applyFill="1" applyBorder="1" applyAlignment="1">
      <alignment horizontal="center"/>
    </xf>
    <xf numFmtId="0" fontId="22" fillId="45" borderId="16" xfId="95" applyFont="1" applyFill="1" applyBorder="1" applyAlignment="1">
      <alignment horizontal="center"/>
    </xf>
    <xf numFmtId="0" fontId="25" fillId="45" borderId="22" xfId="95" applyFont="1" applyFill="1" applyBorder="1"/>
    <xf numFmtId="0" fontId="25" fillId="45" borderId="23" xfId="95" applyFont="1" applyFill="1" applyBorder="1"/>
    <xf numFmtId="0" fontId="22" fillId="45" borderId="15" xfId="95" applyFont="1" applyFill="1" applyBorder="1"/>
    <xf numFmtId="0" fontId="22" fillId="45" borderId="20" xfId="95" applyFont="1" applyFill="1" applyBorder="1"/>
    <xf numFmtId="0" fontId="22" fillId="45" borderId="18" xfId="95" applyFont="1" applyFill="1" applyBorder="1"/>
    <xf numFmtId="0" fontId="23" fillId="45" borderId="22" xfId="0" applyFont="1" applyFill="1" applyBorder="1"/>
    <xf numFmtId="2" fontId="40" fillId="45" borderId="22" xfId="0" applyNumberFormat="1" applyFont="1" applyFill="1" applyBorder="1"/>
    <xf numFmtId="0" fontId="23" fillId="46" borderId="21" xfId="0" applyFont="1" applyFill="1" applyBorder="1" applyAlignment="1">
      <alignment horizontal="center"/>
    </xf>
    <xf numFmtId="0" fontId="41" fillId="46" borderId="21" xfId="95" applyFont="1" applyFill="1" applyBorder="1"/>
    <xf numFmtId="2" fontId="40" fillId="46" borderId="14" xfId="0" applyNumberFormat="1" applyFont="1" applyFill="1" applyBorder="1"/>
    <xf numFmtId="164" fontId="23" fillId="46" borderId="21" xfId="0" applyNumberFormat="1" applyFont="1" applyFill="1" applyBorder="1"/>
    <xf numFmtId="164" fontId="22" fillId="46" borderId="14" xfId="95" applyNumberFormat="1" applyFont="1" applyFill="1" applyBorder="1"/>
    <xf numFmtId="2" fontId="22" fillId="46" borderId="21" xfId="95" applyNumberFormat="1" applyFont="1" applyFill="1" applyBorder="1"/>
    <xf numFmtId="0" fontId="23" fillId="46" borderId="13" xfId="0" applyFont="1" applyFill="1" applyBorder="1"/>
    <xf numFmtId="164" fontId="22" fillId="46" borderId="21" xfId="95" applyNumberFormat="1" applyFont="1" applyFill="1" applyBorder="1"/>
    <xf numFmtId="164" fontId="22" fillId="46" borderId="15" xfId="96" applyNumberFormat="1" applyFont="1" applyFill="1" applyBorder="1" applyAlignment="1" applyProtection="1">
      <alignment horizontal="center"/>
      <protection hidden="1"/>
    </xf>
    <xf numFmtId="0" fontId="23" fillId="46" borderId="23" xfId="0" applyFont="1" applyFill="1" applyBorder="1" applyAlignment="1">
      <alignment horizontal="center"/>
    </xf>
    <xf numFmtId="0" fontId="41" fillId="46" borderId="23" xfId="95" applyFont="1" applyFill="1" applyBorder="1"/>
    <xf numFmtId="2" fontId="22" fillId="46" borderId="23" xfId="95" applyNumberFormat="1" applyFont="1" applyFill="1" applyBorder="1"/>
    <xf numFmtId="164" fontId="22" fillId="46" borderId="23" xfId="95" applyNumberFormat="1" applyFont="1" applyFill="1" applyBorder="1"/>
    <xf numFmtId="164" fontId="22" fillId="46" borderId="20" xfId="96" applyNumberFormat="1" applyFont="1" applyFill="1" applyBorder="1" applyAlignment="1" applyProtection="1">
      <alignment horizontal="center"/>
      <protection hidden="1"/>
    </xf>
    <xf numFmtId="0" fontId="23" fillId="46" borderId="14" xfId="0" applyFont="1" applyFill="1" applyBorder="1"/>
    <xf numFmtId="0" fontId="22" fillId="46" borderId="21" xfId="95" applyFont="1" applyFill="1" applyBorder="1"/>
    <xf numFmtId="0" fontId="41" fillId="46" borderId="14" xfId="95" applyFont="1" applyFill="1" applyBorder="1"/>
    <xf numFmtId="2" fontId="40" fillId="46" borderId="21" xfId="0" applyNumberFormat="1" applyFont="1" applyFill="1" applyBorder="1"/>
    <xf numFmtId="1" fontId="22" fillId="46" borderId="0" xfId="95" applyNumberFormat="1" applyFont="1" applyFill="1" applyBorder="1" applyAlignment="1">
      <alignment horizontal="left"/>
    </xf>
    <xf numFmtId="0" fontId="22" fillId="46" borderId="23" xfId="95" applyFont="1" applyFill="1" applyBorder="1"/>
    <xf numFmtId="2" fontId="40" fillId="46" borderId="23" xfId="0" applyNumberFormat="1" applyFont="1" applyFill="1" applyBorder="1"/>
    <xf numFmtId="0" fontId="23" fillId="46" borderId="0" xfId="0" applyFont="1" applyFill="1" applyBorder="1"/>
    <xf numFmtId="0" fontId="22" fillId="46" borderId="22" xfId="95" applyFont="1" applyFill="1" applyBorder="1"/>
    <xf numFmtId="0" fontId="41" fillId="46" borderId="17" xfId="95" applyFont="1" applyFill="1" applyBorder="1"/>
    <xf numFmtId="2" fontId="40" fillId="46" borderId="22" xfId="0" applyNumberFormat="1" applyFont="1" applyFill="1" applyBorder="1"/>
    <xf numFmtId="164" fontId="23" fillId="46" borderId="22" xfId="0" applyNumberFormat="1" applyFont="1" applyFill="1" applyBorder="1"/>
    <xf numFmtId="164" fontId="22" fillId="46" borderId="17" xfId="95" applyNumberFormat="1" applyFont="1" applyFill="1" applyBorder="1"/>
    <xf numFmtId="2" fontId="22" fillId="46" borderId="22" xfId="95" applyNumberFormat="1" applyFont="1" applyFill="1" applyBorder="1"/>
    <xf numFmtId="164" fontId="22" fillId="46" borderId="22" xfId="95" applyNumberFormat="1" applyFont="1" applyFill="1" applyBorder="1"/>
    <xf numFmtId="164" fontId="22" fillId="46" borderId="18" xfId="96" applyNumberFormat="1" applyFont="1" applyFill="1" applyBorder="1" applyAlignment="1" applyProtection="1">
      <alignment horizontal="center"/>
      <protection hidden="1"/>
    </xf>
    <xf numFmtId="164" fontId="23" fillId="46" borderId="0" xfId="0" applyNumberFormat="1" applyFont="1" applyFill="1" applyBorder="1"/>
    <xf numFmtId="1" fontId="22" fillId="46" borderId="17" xfId="95" applyNumberFormat="1" applyFont="1" applyFill="1" applyBorder="1" applyAlignment="1">
      <alignment horizontal="left"/>
    </xf>
    <xf numFmtId="0" fontId="41" fillId="46" borderId="22" xfId="95" applyFont="1" applyFill="1" applyBorder="1"/>
    <xf numFmtId="164" fontId="23" fillId="46" borderId="17" xfId="0" applyNumberFormat="1" applyFont="1" applyFill="1" applyBorder="1"/>
    <xf numFmtId="164" fontId="23" fillId="46" borderId="14" xfId="0" applyNumberFormat="1" applyFont="1" applyFill="1" applyBorder="1"/>
    <xf numFmtId="0" fontId="22" fillId="46" borderId="17" xfId="95" applyFont="1" applyFill="1" applyBorder="1"/>
    <xf numFmtId="0" fontId="22" fillId="46" borderId="17" xfId="95" applyFont="1" applyFill="1" applyBorder="1" applyAlignment="1">
      <alignment horizontal="left"/>
    </xf>
    <xf numFmtId="0" fontId="23" fillId="46" borderId="17" xfId="0" applyFont="1" applyFill="1" applyBorder="1" applyAlignment="1" applyProtection="1">
      <alignment horizontal="left"/>
      <protection locked="0"/>
    </xf>
    <xf numFmtId="0" fontId="23" fillId="46" borderId="22" xfId="0" applyFont="1" applyFill="1" applyBorder="1" applyAlignment="1">
      <alignment horizontal="center"/>
    </xf>
    <xf numFmtId="0" fontId="22" fillId="47" borderId="21" xfId="95" applyFont="1" applyFill="1" applyBorder="1" applyAlignment="1">
      <alignment horizontal="center"/>
    </xf>
    <xf numFmtId="0" fontId="23" fillId="47" borderId="21" xfId="0" applyFont="1" applyFill="1" applyBorder="1"/>
    <xf numFmtId="0" fontId="23" fillId="47" borderId="21" xfId="0" applyFont="1" applyFill="1" applyBorder="1" applyAlignment="1">
      <alignment horizontal="center"/>
    </xf>
    <xf numFmtId="0" fontId="22" fillId="47" borderId="15" xfId="95" applyFont="1" applyFill="1" applyBorder="1" applyAlignment="1">
      <alignment horizontal="center"/>
    </xf>
    <xf numFmtId="164" fontId="23" fillId="46" borderId="13" xfId="0" applyNumberFormat="1" applyFont="1" applyFill="1" applyBorder="1"/>
    <xf numFmtId="2" fontId="40" fillId="46" borderId="17" xfId="0" applyNumberFormat="1" applyFont="1" applyFill="1" applyBorder="1"/>
    <xf numFmtId="164" fontId="22" fillId="46" borderId="21" xfId="96" applyNumberFormat="1" applyFont="1" applyFill="1" applyBorder="1" applyAlignment="1" applyProtection="1">
      <alignment horizontal="center"/>
      <protection hidden="1"/>
    </xf>
    <xf numFmtId="164" fontId="22" fillId="46" borderId="22" xfId="96" applyNumberFormat="1" applyFont="1" applyFill="1" applyBorder="1" applyAlignment="1" applyProtection="1">
      <alignment horizontal="center"/>
      <protection hidden="1"/>
    </xf>
    <xf numFmtId="164" fontId="22" fillId="46" borderId="23" xfId="96" applyNumberFormat="1" applyFont="1" applyFill="1" applyBorder="1" applyAlignment="1" applyProtection="1">
      <alignment horizontal="center"/>
      <protection hidden="1"/>
    </xf>
    <xf numFmtId="164" fontId="22" fillId="45" borderId="21" xfId="96" applyNumberFormat="1" applyFont="1" applyFill="1" applyBorder="1" applyAlignment="1" applyProtection="1">
      <alignment horizontal="center"/>
      <protection hidden="1"/>
    </xf>
    <xf numFmtId="164" fontId="22" fillId="45" borderId="23" xfId="96" applyNumberFormat="1" applyFont="1" applyFill="1" applyBorder="1" applyAlignment="1" applyProtection="1">
      <alignment horizontal="center"/>
      <protection hidden="1"/>
    </xf>
    <xf numFmtId="164" fontId="22" fillId="45" borderId="22" xfId="96" applyNumberFormat="1" applyFont="1" applyFill="1" applyBorder="1" applyAlignment="1" applyProtection="1">
      <alignment horizontal="center"/>
      <protection hidden="1"/>
    </xf>
    <xf numFmtId="164" fontId="28" fillId="45" borderId="21" xfId="0" applyNumberFormat="1" applyFont="1" applyFill="1" applyBorder="1"/>
    <xf numFmtId="164" fontId="28" fillId="45" borderId="22" xfId="0" applyNumberFormat="1" applyFont="1" applyFill="1" applyBorder="1"/>
    <xf numFmtId="0" fontId="22" fillId="45" borderId="21" xfId="0" applyFont="1" applyFill="1" applyBorder="1"/>
    <xf numFmtId="164" fontId="26" fillId="45" borderId="21" xfId="0" applyNumberFormat="1" applyFont="1" applyFill="1" applyBorder="1"/>
    <xf numFmtId="0" fontId="22" fillId="45" borderId="22" xfId="0" applyFont="1" applyFill="1" applyBorder="1"/>
    <xf numFmtId="164" fontId="26" fillId="45" borderId="22" xfId="0" applyNumberFormat="1" applyFont="1" applyFill="1" applyBorder="1"/>
    <xf numFmtId="0" fontId="22" fillId="44" borderId="21" xfId="95" applyFont="1" applyFill="1" applyBorder="1" applyAlignment="1">
      <alignment horizontal="center"/>
    </xf>
    <xf numFmtId="0" fontId="22" fillId="44" borderId="21" xfId="0" applyFont="1" applyFill="1" applyBorder="1"/>
    <xf numFmtId="164" fontId="28" fillId="44" borderId="21" xfId="0" applyNumberFormat="1" applyFont="1" applyFill="1" applyBorder="1"/>
    <xf numFmtId="0" fontId="22" fillId="44" borderId="22" xfId="95" applyFont="1" applyFill="1" applyBorder="1" applyAlignment="1">
      <alignment horizontal="center"/>
    </xf>
    <xf numFmtId="0" fontId="22" fillId="44" borderId="22" xfId="0" applyFont="1" applyFill="1" applyBorder="1"/>
    <xf numFmtId="164" fontId="28" fillId="44" borderId="22" xfId="0" applyNumberFormat="1" applyFont="1" applyFill="1" applyBorder="1"/>
    <xf numFmtId="164" fontId="26" fillId="44" borderId="21" xfId="0" applyNumberFormat="1" applyFont="1" applyFill="1" applyBorder="1"/>
    <xf numFmtId="164" fontId="26" fillId="44" borderId="22" xfId="0" applyNumberFormat="1" applyFont="1" applyFill="1" applyBorder="1"/>
    <xf numFmtId="164" fontId="22" fillId="45" borderId="20" xfId="95" applyNumberFormat="1" applyFont="1" applyFill="1" applyBorder="1"/>
    <xf numFmtId="164" fontId="22" fillId="44" borderId="15" xfId="95" applyNumberFormat="1" applyFont="1" applyFill="1" applyBorder="1"/>
    <xf numFmtId="164" fontId="22" fillId="44" borderId="20" xfId="95" applyNumberFormat="1" applyFont="1" applyFill="1" applyBorder="1"/>
    <xf numFmtId="164" fontId="22" fillId="44" borderId="18" xfId="95" applyNumberFormat="1" applyFont="1" applyFill="1" applyBorder="1"/>
    <xf numFmtId="0" fontId="0" fillId="44" borderId="0" xfId="0" applyFill="1" applyBorder="1"/>
    <xf numFmtId="0" fontId="41" fillId="44" borderId="19" xfId="95" applyFont="1" applyFill="1" applyBorder="1"/>
    <xf numFmtId="165" fontId="22" fillId="44" borderId="21" xfId="103" applyFont="1" applyFill="1" applyBorder="1" applyAlignment="1" applyProtection="1">
      <alignment horizontal="left" vertical="center" wrapText="1"/>
      <protection hidden="1"/>
    </xf>
    <xf numFmtId="165" fontId="22" fillId="44" borderId="22" xfId="103" applyFont="1" applyFill="1" applyBorder="1" applyAlignment="1" applyProtection="1">
      <alignment horizontal="left" vertical="center" wrapText="1"/>
      <protection hidden="1"/>
    </xf>
    <xf numFmtId="165" fontId="22" fillId="45" borderId="21" xfId="103" applyFont="1" applyFill="1" applyBorder="1" applyAlignment="1" applyProtection="1">
      <alignment horizontal="left" vertical="center" wrapText="1"/>
      <protection hidden="1"/>
    </xf>
    <xf numFmtId="165" fontId="22" fillId="45" borderId="22" xfId="103" applyFont="1" applyFill="1" applyBorder="1" applyAlignment="1" applyProtection="1">
      <alignment horizontal="left" vertical="center" wrapText="1"/>
      <protection hidden="1"/>
    </xf>
    <xf numFmtId="164" fontId="29" fillId="45" borderId="22" xfId="95" applyNumberFormat="1" applyFont="1" applyFill="1" applyBorder="1"/>
    <xf numFmtId="0" fontId="22" fillId="44" borderId="21" xfId="0" applyFont="1" applyFill="1" applyBorder="1" applyAlignment="1"/>
    <xf numFmtId="0" fontId="22" fillId="44" borderId="22" xfId="0" applyFont="1" applyFill="1" applyBorder="1" applyAlignment="1"/>
    <xf numFmtId="0" fontId="22" fillId="44" borderId="21" xfId="104" applyFont="1" applyFill="1" applyBorder="1" applyAlignment="1"/>
    <xf numFmtId="0" fontId="22" fillId="44" borderId="22" xfId="104" applyFont="1" applyFill="1" applyBorder="1" applyAlignment="1"/>
    <xf numFmtId="164" fontId="30" fillId="45" borderId="21" xfId="0" applyNumberFormat="1" applyFont="1" applyFill="1" applyBorder="1"/>
    <xf numFmtId="164" fontId="30" fillId="45" borderId="22" xfId="0" applyNumberFormat="1" applyFont="1" applyFill="1" applyBorder="1"/>
    <xf numFmtId="164" fontId="30" fillId="44" borderId="21" xfId="0" applyNumberFormat="1" applyFont="1" applyFill="1" applyBorder="1"/>
    <xf numFmtId="164" fontId="30" fillId="44" borderId="22" xfId="0" applyNumberFormat="1" applyFont="1" applyFill="1" applyBorder="1"/>
    <xf numFmtId="0" fontId="22" fillId="45" borderId="21" xfId="0" applyFont="1" applyFill="1" applyBorder="1" applyAlignment="1" applyProtection="1">
      <alignment vertical="center" wrapText="1"/>
      <protection hidden="1"/>
    </xf>
    <xf numFmtId="0" fontId="22" fillId="45" borderId="22" xfId="0" applyFont="1" applyFill="1" applyBorder="1" applyAlignment="1" applyProtection="1">
      <alignment vertical="center" wrapText="1"/>
      <protection hidden="1"/>
    </xf>
    <xf numFmtId="0" fontId="22" fillId="44" borderId="21" xfId="0" applyFont="1" applyFill="1" applyBorder="1" applyAlignment="1" applyProtection="1">
      <alignment vertical="center" wrapText="1"/>
      <protection hidden="1"/>
    </xf>
    <xf numFmtId="0" fontId="22" fillId="44" borderId="22" xfId="0" applyFont="1" applyFill="1" applyBorder="1" applyAlignment="1" applyProtection="1">
      <alignment vertical="center" wrapText="1"/>
      <protection hidden="1"/>
    </xf>
    <xf numFmtId="0" fontId="22" fillId="45" borderId="21" xfId="0" applyFont="1" applyFill="1" applyBorder="1" applyAlignment="1" applyProtection="1">
      <alignment vertical="center"/>
      <protection hidden="1"/>
    </xf>
    <xf numFmtId="0" fontId="22" fillId="45" borderId="22" xfId="0" applyFont="1" applyFill="1" applyBorder="1" applyAlignment="1" applyProtection="1">
      <alignment vertical="center"/>
      <protection hidden="1"/>
    </xf>
    <xf numFmtId="0" fontId="22" fillId="45" borderId="21" xfId="0" applyFont="1" applyFill="1" applyBorder="1" applyAlignment="1" applyProtection="1">
      <alignment horizontal="left" vertical="center"/>
      <protection hidden="1"/>
    </xf>
    <xf numFmtId="0" fontId="22" fillId="45" borderId="22" xfId="0" applyFont="1" applyFill="1" applyBorder="1" applyAlignment="1" applyProtection="1">
      <alignment horizontal="left" vertical="center"/>
      <protection hidden="1"/>
    </xf>
    <xf numFmtId="0" fontId="19" fillId="45" borderId="0" xfId="95" applyFill="1" applyBorder="1"/>
    <xf numFmtId="0" fontId="19" fillId="45" borderId="14" xfId="95" applyFill="1" applyBorder="1"/>
    <xf numFmtId="0" fontId="19" fillId="45" borderId="17" xfId="95" applyFill="1" applyBorder="1"/>
    <xf numFmtId="164" fontId="23" fillId="0" borderId="17" xfId="0" applyNumberFormat="1" applyFont="1" applyBorder="1"/>
    <xf numFmtId="0" fontId="23" fillId="40" borderId="13" xfId="0" applyFont="1" applyFill="1" applyBorder="1" applyAlignment="1">
      <alignment horizontal="center"/>
    </xf>
    <xf numFmtId="0" fontId="23" fillId="40" borderId="14" xfId="0" applyFont="1" applyFill="1" applyBorder="1" applyAlignment="1">
      <alignment horizontal="center"/>
    </xf>
    <xf numFmtId="0" fontId="23" fillId="40" borderId="15" xfId="0" applyFont="1" applyFill="1" applyBorder="1" applyAlignment="1">
      <alignment horizontal="center"/>
    </xf>
    <xf numFmtId="0" fontId="22" fillId="37" borderId="24" xfId="95" applyFont="1" applyFill="1" applyBorder="1" applyAlignment="1">
      <alignment horizontal="center"/>
    </xf>
    <xf numFmtId="0" fontId="23" fillId="38" borderId="19" xfId="0" applyFont="1" applyFill="1" applyBorder="1"/>
    <xf numFmtId="0" fontId="23" fillId="38" borderId="20" xfId="0" applyFont="1" applyFill="1" applyBorder="1"/>
    <xf numFmtId="164" fontId="23" fillId="0" borderId="19" xfId="0" applyNumberFormat="1" applyFont="1" applyBorder="1"/>
    <xf numFmtId="164" fontId="23" fillId="38" borderId="19" xfId="0" applyNumberFormat="1" applyFont="1" applyFill="1" applyBorder="1"/>
    <xf numFmtId="164" fontId="23" fillId="38" borderId="20" xfId="0" applyNumberFormat="1" applyFont="1" applyFill="1" applyBorder="1"/>
    <xf numFmtId="0" fontId="23" fillId="0" borderId="14" xfId="0" applyFont="1" applyBorder="1"/>
    <xf numFmtId="0" fontId="23" fillId="0" borderId="19" xfId="0" applyFont="1" applyBorder="1"/>
    <xf numFmtId="0" fontId="23" fillId="0" borderId="17" xfId="0" applyFont="1" applyBorder="1"/>
    <xf numFmtId="2" fontId="23" fillId="0" borderId="14" xfId="0" applyNumberFormat="1" applyFont="1" applyBorder="1"/>
    <xf numFmtId="164" fontId="23" fillId="0" borderId="13" xfId="0" applyNumberFormat="1" applyFont="1" applyBorder="1"/>
    <xf numFmtId="164" fontId="23" fillId="0" borderId="14" xfId="0" applyNumberFormat="1" applyFont="1" applyBorder="1"/>
    <xf numFmtId="0" fontId="23" fillId="0" borderId="19" xfId="0" applyFont="1" applyFill="1" applyBorder="1"/>
    <xf numFmtId="0" fontId="23" fillId="38" borderId="16" xfId="0" applyFont="1" applyFill="1" applyBorder="1"/>
    <xf numFmtId="0" fontId="23" fillId="38" borderId="17" xfId="0" applyFont="1" applyFill="1" applyBorder="1"/>
    <xf numFmtId="0" fontId="22" fillId="51" borderId="24" xfId="95" applyFont="1" applyFill="1" applyBorder="1" applyAlignment="1">
      <alignment horizontal="center"/>
    </xf>
    <xf numFmtId="164" fontId="22" fillId="44" borderId="21" xfId="96" applyNumberFormat="1" applyFont="1" applyFill="1" applyBorder="1" applyAlignment="1" applyProtection="1">
      <alignment horizontal="center"/>
      <protection hidden="1"/>
    </xf>
    <xf numFmtId="164" fontId="22" fillId="44" borderId="22" xfId="96" applyNumberFormat="1" applyFont="1" applyFill="1" applyBorder="1" applyAlignment="1" applyProtection="1">
      <alignment horizontal="center"/>
      <protection hidden="1"/>
    </xf>
    <xf numFmtId="164" fontId="22" fillId="44" borderId="23" xfId="96" applyNumberFormat="1" applyFont="1" applyFill="1" applyBorder="1" applyAlignment="1" applyProtection="1">
      <alignment horizontal="center"/>
      <protection hidden="1"/>
    </xf>
    <xf numFmtId="164" fontId="23" fillId="51" borderId="19" xfId="0" applyNumberFormat="1" applyFont="1" applyFill="1" applyBorder="1"/>
    <xf numFmtId="164" fontId="23" fillId="51" borderId="0" xfId="0" applyNumberFormat="1" applyFont="1" applyFill="1" applyBorder="1"/>
    <xf numFmtId="164" fontId="23" fillId="51" borderId="20" xfId="0" applyNumberFormat="1" applyFont="1" applyFill="1" applyBorder="1"/>
    <xf numFmtId="0" fontId="23" fillId="51" borderId="23" xfId="0" applyFont="1" applyFill="1" applyBorder="1"/>
    <xf numFmtId="0" fontId="23" fillId="51" borderId="19" xfId="0" applyFont="1" applyFill="1" applyBorder="1"/>
    <xf numFmtId="0" fontId="23" fillId="51" borderId="0" xfId="0" applyFont="1" applyFill="1" applyBorder="1"/>
    <xf numFmtId="0" fontId="23" fillId="51" borderId="20" xfId="0" applyFont="1" applyFill="1" applyBorder="1"/>
    <xf numFmtId="0" fontId="24" fillId="51" borderId="19" xfId="0" applyFont="1" applyFill="1" applyBorder="1"/>
    <xf numFmtId="0" fontId="24" fillId="51" borderId="0" xfId="0" applyFont="1" applyFill="1" applyBorder="1"/>
    <xf numFmtId="0" fontId="24" fillId="51" borderId="20" xfId="0" applyFont="1" applyFill="1" applyBorder="1"/>
    <xf numFmtId="0" fontId="0" fillId="51" borderId="19" xfId="0" applyFill="1" applyBorder="1"/>
    <xf numFmtId="0" fontId="0" fillId="51" borderId="0" xfId="0" applyFill="1" applyBorder="1"/>
    <xf numFmtId="0" fontId="0" fillId="51" borderId="20" xfId="0" applyFill="1" applyBorder="1"/>
    <xf numFmtId="0" fontId="23" fillId="52" borderId="13" xfId="0" applyFont="1" applyFill="1" applyBorder="1"/>
    <xf numFmtId="164" fontId="23" fillId="46" borderId="16" xfId="0" applyNumberFormat="1" applyFont="1" applyFill="1" applyBorder="1"/>
    <xf numFmtId="164" fontId="22" fillId="46" borderId="15" xfId="95" applyNumberFormat="1" applyFont="1" applyFill="1" applyBorder="1"/>
    <xf numFmtId="164" fontId="22" fillId="46" borderId="18" xfId="95" applyNumberFormat="1" applyFont="1" applyFill="1" applyBorder="1"/>
    <xf numFmtId="0" fontId="23" fillId="52" borderId="21" xfId="0" applyFont="1" applyFill="1" applyBorder="1"/>
    <xf numFmtId="0" fontId="23" fillId="52" borderId="22" xfId="0" applyFont="1" applyFill="1" applyBorder="1"/>
    <xf numFmtId="0" fontId="22" fillId="50" borderId="21" xfId="95" applyFont="1" applyFill="1" applyBorder="1"/>
    <xf numFmtId="0" fontId="22" fillId="50" borderId="22" xfId="95" applyFont="1" applyFill="1" applyBorder="1"/>
    <xf numFmtId="0" fontId="23" fillId="52" borderId="15" xfId="0" applyFont="1" applyFill="1" applyBorder="1"/>
    <xf numFmtId="0" fontId="23" fillId="52" borderId="20" xfId="0" applyFont="1" applyFill="1" applyBorder="1"/>
    <xf numFmtId="164" fontId="23" fillId="52" borderId="20" xfId="0" applyNumberFormat="1" applyFont="1" applyFill="1" applyBorder="1"/>
    <xf numFmtId="2" fontId="23" fillId="54" borderId="14" xfId="0" applyNumberFormat="1" applyFont="1" applyFill="1" applyBorder="1"/>
    <xf numFmtId="2" fontId="23" fillId="54" borderId="0" xfId="0" applyNumberFormat="1" applyFont="1" applyFill="1" applyBorder="1"/>
    <xf numFmtId="0" fontId="23" fillId="50" borderId="21" xfId="0" applyFont="1" applyFill="1" applyBorder="1"/>
    <xf numFmtId="0" fontId="23" fillId="50" borderId="23" xfId="0" applyFont="1" applyFill="1" applyBorder="1"/>
    <xf numFmtId="164" fontId="23" fillId="54" borderId="0" xfId="0" applyNumberFormat="1" applyFont="1" applyFill="1" applyBorder="1"/>
    <xf numFmtId="0" fontId="23" fillId="52" borderId="19" xfId="0" applyFont="1" applyFill="1" applyBorder="1"/>
    <xf numFmtId="0" fontId="23" fillId="52" borderId="16" xfId="0" applyFont="1" applyFill="1" applyBorder="1"/>
    <xf numFmtId="0" fontId="22" fillId="52" borderId="13" xfId="95" applyFont="1" applyFill="1" applyBorder="1"/>
    <xf numFmtId="0" fontId="22" fillId="52" borderId="16" xfId="95" applyFont="1" applyFill="1" applyBorder="1"/>
    <xf numFmtId="0" fontId="22" fillId="52" borderId="19" xfId="95" applyFont="1" applyFill="1" applyBorder="1"/>
    <xf numFmtId="164" fontId="22" fillId="52" borderId="13" xfId="95" applyNumberFormat="1" applyFont="1" applyFill="1" applyBorder="1"/>
    <xf numFmtId="164" fontId="22" fillId="52" borderId="19" xfId="95" applyNumberFormat="1" applyFont="1" applyFill="1" applyBorder="1"/>
    <xf numFmtId="164" fontId="22" fillId="52" borderId="16" xfId="95" applyNumberFormat="1" applyFont="1" applyFill="1" applyBorder="1"/>
    <xf numFmtId="0" fontId="23" fillId="52" borderId="18" xfId="0" applyFont="1" applyFill="1" applyBorder="1"/>
    <xf numFmtId="164" fontId="22" fillId="52" borderId="14" xfId="95" applyNumberFormat="1" applyFont="1" applyFill="1" applyBorder="1"/>
    <xf numFmtId="164" fontId="22" fillId="52" borderId="17" xfId="95" applyNumberFormat="1" applyFont="1" applyFill="1" applyBorder="1"/>
    <xf numFmtId="0" fontId="22" fillId="52" borderId="21" xfId="95" applyFont="1" applyFill="1" applyBorder="1"/>
    <xf numFmtId="0" fontId="22" fillId="52" borderId="22" xfId="95" applyFont="1" applyFill="1" applyBorder="1"/>
    <xf numFmtId="164" fontId="22" fillId="52" borderId="23" xfId="95" applyNumberFormat="1" applyFont="1" applyFill="1" applyBorder="1"/>
    <xf numFmtId="164" fontId="22" fillId="52" borderId="22" xfId="95" applyNumberFormat="1" applyFont="1" applyFill="1" applyBorder="1"/>
    <xf numFmtId="164" fontId="22" fillId="52" borderId="21" xfId="95" applyNumberFormat="1" applyFont="1" applyFill="1" applyBorder="1"/>
    <xf numFmtId="0" fontId="22" fillId="52" borderId="23" xfId="95" applyFont="1" applyFill="1" applyBorder="1"/>
    <xf numFmtId="0" fontId="23" fillId="53" borderId="15" xfId="0" applyFont="1" applyFill="1" applyBorder="1"/>
    <xf numFmtId="0" fontId="23" fillId="53" borderId="20" xfId="0" applyFont="1" applyFill="1" applyBorder="1"/>
    <xf numFmtId="0" fontId="23" fillId="53" borderId="18" xfId="0" applyFont="1" applyFill="1" applyBorder="1"/>
    <xf numFmtId="164" fontId="23" fillId="54" borderId="17" xfId="0" applyNumberFormat="1" applyFont="1" applyFill="1" applyBorder="1"/>
    <xf numFmtId="0" fontId="23" fillId="57" borderId="23" xfId="0" applyFont="1" applyFill="1" applyBorder="1"/>
    <xf numFmtId="0" fontId="0" fillId="57" borderId="22" xfId="0" applyFill="1" applyBorder="1"/>
    <xf numFmtId="0" fontId="23" fillId="53" borderId="21" xfId="0" applyFont="1" applyFill="1" applyBorder="1"/>
    <xf numFmtId="0" fontId="23" fillId="53" borderId="23" xfId="0" applyFont="1" applyFill="1" applyBorder="1"/>
    <xf numFmtId="0" fontId="22" fillId="53" borderId="23" xfId="95" applyFont="1" applyFill="1" applyBorder="1"/>
    <xf numFmtId="0" fontId="22" fillId="53" borderId="23" xfId="95" applyFont="1" applyFill="1" applyBorder="1" applyAlignment="1">
      <alignment horizontal="right"/>
    </xf>
    <xf numFmtId="0" fontId="23" fillId="53" borderId="23" xfId="0" applyFont="1" applyFill="1" applyBorder="1" applyAlignment="1">
      <alignment horizontal="center"/>
    </xf>
    <xf numFmtId="0" fontId="24" fillId="57" borderId="23" xfId="0" applyFont="1" applyFill="1" applyBorder="1"/>
    <xf numFmtId="0" fontId="0" fillId="57" borderId="23" xfId="0" applyFill="1" applyBorder="1"/>
    <xf numFmtId="0" fontId="23" fillId="57" borderId="22" xfId="0" applyFont="1" applyFill="1" applyBorder="1"/>
    <xf numFmtId="0" fontId="23" fillId="55" borderId="21" xfId="0" applyFont="1" applyFill="1" applyBorder="1"/>
    <xf numFmtId="0" fontId="23" fillId="55" borderId="23" xfId="0" applyFont="1" applyFill="1" applyBorder="1"/>
    <xf numFmtId="0" fontId="22" fillId="55" borderId="23" xfId="95" applyFont="1" applyFill="1" applyBorder="1"/>
    <xf numFmtId="0" fontId="23" fillId="55" borderId="22" xfId="0" applyFont="1" applyFill="1" applyBorder="1"/>
    <xf numFmtId="0" fontId="32" fillId="57" borderId="23" xfId="0" applyFont="1" applyFill="1" applyBorder="1"/>
    <xf numFmtId="0" fontId="1" fillId="57" borderId="23" xfId="0" applyFont="1" applyFill="1" applyBorder="1"/>
    <xf numFmtId="0" fontId="23" fillId="53" borderId="21" xfId="0" applyFont="1" applyFill="1" applyBorder="1" applyAlignment="1">
      <alignment horizontal="center"/>
    </xf>
    <xf numFmtId="0" fontId="22" fillId="50" borderId="24" xfId="95" applyFont="1" applyFill="1" applyBorder="1" applyAlignment="1">
      <alignment horizontal="center"/>
    </xf>
    <xf numFmtId="0" fontId="23" fillId="49" borderId="15" xfId="0" applyFont="1" applyFill="1" applyBorder="1" applyAlignment="1">
      <alignment horizontal="center"/>
    </xf>
    <xf numFmtId="0" fontId="22" fillId="50" borderId="13" xfId="95" applyFont="1" applyFill="1" applyBorder="1"/>
    <xf numFmtId="0" fontId="22" fillId="50" borderId="16" xfId="95" applyFont="1" applyFill="1" applyBorder="1"/>
    <xf numFmtId="0" fontId="23" fillId="49" borderId="24" xfId="0" applyFont="1" applyFill="1" applyBorder="1" applyAlignment="1">
      <alignment horizontal="center"/>
    </xf>
    <xf numFmtId="0" fontId="23" fillId="52" borderId="24" xfId="0" applyFont="1" applyFill="1" applyBorder="1" applyAlignment="1">
      <alignment horizontal="center"/>
    </xf>
    <xf numFmtId="0" fontId="23" fillId="54" borderId="24" xfId="0" applyFont="1" applyFill="1" applyBorder="1" applyAlignment="1">
      <alignment horizontal="center"/>
    </xf>
    <xf numFmtId="0" fontId="22" fillId="56" borderId="24" xfId="95" applyFont="1" applyFill="1" applyBorder="1" applyAlignment="1">
      <alignment horizontal="center"/>
    </xf>
    <xf numFmtId="164" fontId="22" fillId="56" borderId="16" xfId="95" applyNumberFormat="1" applyFont="1" applyFill="1" applyBorder="1"/>
    <xf numFmtId="164" fontId="23" fillId="59" borderId="15" xfId="0" applyNumberFormat="1" applyFont="1" applyFill="1" applyBorder="1"/>
    <xf numFmtId="164" fontId="23" fillId="59" borderId="20" xfId="0" applyNumberFormat="1" applyFont="1" applyFill="1" applyBorder="1"/>
    <xf numFmtId="0" fontId="23" fillId="59" borderId="20" xfId="0" applyFont="1" applyFill="1" applyBorder="1"/>
    <xf numFmtId="2" fontId="23" fillId="59" borderId="20" xfId="0" applyNumberFormat="1" applyFont="1" applyFill="1" applyBorder="1"/>
    <xf numFmtId="164" fontId="23" fillId="57" borderId="20" xfId="0" applyNumberFormat="1" applyFont="1" applyFill="1" applyBorder="1"/>
    <xf numFmtId="0" fontId="23" fillId="57" borderId="20" xfId="0" applyFont="1" applyFill="1" applyBorder="1"/>
    <xf numFmtId="0" fontId="24" fillId="57" borderId="20" xfId="0" applyFont="1" applyFill="1" applyBorder="1"/>
    <xf numFmtId="0" fontId="0" fillId="57" borderId="20" xfId="0" applyFill="1" applyBorder="1"/>
    <xf numFmtId="0" fontId="23" fillId="57" borderId="18" xfId="0" applyFont="1" applyFill="1" applyBorder="1"/>
    <xf numFmtId="0" fontId="22" fillId="61" borderId="21" xfId="95" applyFont="1" applyFill="1" applyBorder="1" applyAlignment="1">
      <alignment horizontal="center"/>
    </xf>
    <xf numFmtId="0" fontId="23" fillId="37" borderId="24" xfId="0" applyFont="1" applyFill="1" applyBorder="1" applyAlignment="1">
      <alignment horizontal="center"/>
    </xf>
    <xf numFmtId="0" fontId="23" fillId="60" borderId="13" xfId="0" applyFont="1" applyFill="1" applyBorder="1" applyAlignment="1">
      <alignment horizontal="center"/>
    </xf>
    <xf numFmtId="0" fontId="23" fillId="60" borderId="14" xfId="0" applyFont="1" applyFill="1" applyBorder="1" applyAlignment="1">
      <alignment horizontal="center"/>
    </xf>
    <xf numFmtId="0" fontId="23" fillId="60" borderId="15" xfId="0" applyFont="1" applyFill="1" applyBorder="1" applyAlignment="1">
      <alignment horizontal="center"/>
    </xf>
    <xf numFmtId="0" fontId="23" fillId="61" borderId="13" xfId="0" applyFont="1" applyFill="1" applyBorder="1" applyAlignment="1">
      <alignment horizontal="center"/>
    </xf>
    <xf numFmtId="0" fontId="23" fillId="61" borderId="14" xfId="0" applyFont="1" applyFill="1" applyBorder="1" applyAlignment="1">
      <alignment horizontal="center"/>
    </xf>
    <xf numFmtId="0" fontId="23" fillId="61" borderId="15" xfId="0" applyFont="1" applyFill="1" applyBorder="1" applyAlignment="1">
      <alignment horizontal="center"/>
    </xf>
    <xf numFmtId="0" fontId="23" fillId="51" borderId="13" xfId="0" applyFont="1" applyFill="1" applyBorder="1" applyAlignment="1">
      <alignment horizontal="center"/>
    </xf>
    <xf numFmtId="0" fontId="23" fillId="51" borderId="14" xfId="0" applyFont="1" applyFill="1" applyBorder="1" applyAlignment="1">
      <alignment horizontal="center"/>
    </xf>
    <xf numFmtId="0" fontId="23" fillId="51" borderId="15" xfId="0" applyFont="1" applyFill="1" applyBorder="1" applyAlignment="1">
      <alignment horizontal="center"/>
    </xf>
    <xf numFmtId="0" fontId="23" fillId="62" borderId="15" xfId="0" applyFont="1" applyFill="1" applyBorder="1" applyAlignment="1">
      <alignment horizontal="center"/>
    </xf>
    <xf numFmtId="0" fontId="23" fillId="48" borderId="15" xfId="0" applyFont="1" applyFill="1" applyBorder="1" applyAlignment="1">
      <alignment horizontal="center"/>
    </xf>
    <xf numFmtId="0" fontId="23" fillId="45" borderId="15" xfId="0" applyFont="1" applyFill="1" applyBorder="1" applyAlignment="1">
      <alignment horizontal="center"/>
    </xf>
    <xf numFmtId="164" fontId="22" fillId="63" borderId="13" xfId="95" applyNumberFormat="1" applyFont="1" applyFill="1" applyBorder="1"/>
    <xf numFmtId="164" fontId="22" fillId="63" borderId="16" xfId="95" applyNumberFormat="1" applyFont="1" applyFill="1" applyBorder="1"/>
    <xf numFmtId="164" fontId="22" fillId="46" borderId="17" xfId="95" applyNumberFormat="1" applyFont="1" applyFill="1" applyBorder="1" applyAlignment="1" applyProtection="1">
      <alignment horizontal="left"/>
      <protection locked="0"/>
    </xf>
    <xf numFmtId="164" fontId="41" fillId="46" borderId="21" xfId="95" applyNumberFormat="1" applyFont="1" applyFill="1" applyBorder="1"/>
    <xf numFmtId="164" fontId="41" fillId="46" borderId="22" xfId="95" applyNumberFormat="1" applyFont="1" applyFill="1" applyBorder="1"/>
    <xf numFmtId="164" fontId="41" fillId="46" borderId="14" xfId="95" applyNumberFormat="1" applyFont="1" applyFill="1" applyBorder="1"/>
    <xf numFmtId="164" fontId="41" fillId="46" borderId="17" xfId="95" applyNumberFormat="1" applyFont="1" applyFill="1" applyBorder="1"/>
    <xf numFmtId="164" fontId="41" fillId="46" borderId="20" xfId="95" applyNumberFormat="1" applyFont="1" applyFill="1" applyBorder="1"/>
    <xf numFmtId="164" fontId="41" fillId="46" borderId="18" xfId="95" applyNumberFormat="1" applyFont="1" applyFill="1" applyBorder="1"/>
    <xf numFmtId="164" fontId="41" fillId="46" borderId="15" xfId="95" applyNumberFormat="1" applyFont="1" applyFill="1" applyBorder="1"/>
    <xf numFmtId="164" fontId="41" fillId="45" borderId="15" xfId="95" applyNumberFormat="1" applyFont="1" applyFill="1" applyBorder="1"/>
    <xf numFmtId="164" fontId="41" fillId="45" borderId="18" xfId="95" applyNumberFormat="1" applyFont="1" applyFill="1" applyBorder="1"/>
    <xf numFmtId="164" fontId="41" fillId="45" borderId="20" xfId="95" applyNumberFormat="1" applyFont="1" applyFill="1" applyBorder="1"/>
    <xf numFmtId="164" fontId="41" fillId="44" borderId="15" xfId="95" applyNumberFormat="1" applyFont="1" applyFill="1" applyBorder="1"/>
    <xf numFmtId="164" fontId="41" fillId="44" borderId="18" xfId="95" applyNumberFormat="1" applyFont="1" applyFill="1" applyBorder="1"/>
    <xf numFmtId="164" fontId="41" fillId="44" borderId="14" xfId="95" applyNumberFormat="1" applyFont="1" applyFill="1" applyBorder="1"/>
    <xf numFmtId="164" fontId="41" fillId="44" borderId="0" xfId="95" applyNumberFormat="1" applyFont="1" applyFill="1" applyBorder="1"/>
    <xf numFmtId="164" fontId="41" fillId="44" borderId="17" xfId="95" applyNumberFormat="1" applyFont="1" applyFill="1" applyBorder="1"/>
    <xf numFmtId="164" fontId="41" fillId="45" borderId="14" xfId="95" applyNumberFormat="1" applyFont="1" applyFill="1" applyBorder="1"/>
    <xf numFmtId="164" fontId="41" fillId="45" borderId="17" xfId="95" applyNumberFormat="1" applyFont="1" applyFill="1" applyBorder="1"/>
    <xf numFmtId="164" fontId="41" fillId="45" borderId="21" xfId="95" applyNumberFormat="1" applyFont="1" applyFill="1" applyBorder="1"/>
    <xf numFmtId="164" fontId="41" fillId="45" borderId="22" xfId="95" applyNumberFormat="1" applyFont="1" applyFill="1" applyBorder="1"/>
    <xf numFmtId="164" fontId="41" fillId="45" borderId="13" xfId="95" applyNumberFormat="1" applyFont="1" applyFill="1" applyBorder="1"/>
    <xf numFmtId="164" fontId="41" fillId="45" borderId="16" xfId="95" applyNumberFormat="1" applyFont="1" applyFill="1" applyBorder="1"/>
    <xf numFmtId="164" fontId="41" fillId="45" borderId="0" xfId="95" applyNumberFormat="1" applyFont="1" applyFill="1" applyBorder="1"/>
    <xf numFmtId="164" fontId="41" fillId="44" borderId="21" xfId="95" applyNumberFormat="1" applyFont="1" applyFill="1" applyBorder="1"/>
    <xf numFmtId="164" fontId="41" fillId="44" borderId="22" xfId="95" applyNumberFormat="1" applyFont="1" applyFill="1" applyBorder="1"/>
    <xf numFmtId="164" fontId="41" fillId="44" borderId="13" xfId="95" applyNumberFormat="1" applyFont="1" applyFill="1" applyBorder="1"/>
    <xf numFmtId="164" fontId="41" fillId="44" borderId="16" xfId="95" applyNumberFormat="1" applyFont="1" applyFill="1" applyBorder="1"/>
    <xf numFmtId="164" fontId="41" fillId="44" borderId="23" xfId="95" applyNumberFormat="1" applyFont="1" applyFill="1" applyBorder="1"/>
    <xf numFmtId="164" fontId="41" fillId="45" borderId="23" xfId="95" applyNumberFormat="1" applyFont="1" applyFill="1" applyBorder="1"/>
    <xf numFmtId="1" fontId="22" fillId="46" borderId="21" xfId="95" applyNumberFormat="1" applyFont="1" applyFill="1" applyBorder="1" applyAlignment="1">
      <alignment horizontal="left"/>
    </xf>
    <xf numFmtId="1" fontId="22" fillId="46" borderId="23" xfId="95" applyNumberFormat="1" applyFont="1" applyFill="1" applyBorder="1" applyAlignment="1">
      <alignment horizontal="left"/>
    </xf>
    <xf numFmtId="0" fontId="22" fillId="46" borderId="23" xfId="95" applyFont="1" applyFill="1" applyBorder="1" applyAlignment="1">
      <alignment horizontal="left"/>
    </xf>
    <xf numFmtId="0" fontId="23" fillId="46" borderId="23" xfId="0" applyFont="1" applyFill="1" applyBorder="1" applyAlignment="1" applyProtection="1">
      <alignment horizontal="left"/>
      <protection locked="0"/>
    </xf>
    <xf numFmtId="0" fontId="23" fillId="46" borderId="23" xfId="0" applyFont="1" applyFill="1" applyBorder="1"/>
    <xf numFmtId="0" fontId="23" fillId="45" borderId="23" xfId="0" applyFont="1" applyFill="1" applyBorder="1" applyAlignment="1">
      <alignment horizontal="left"/>
    </xf>
    <xf numFmtId="0" fontId="23" fillId="44" borderId="23" xfId="0" applyFont="1" applyFill="1" applyBorder="1" applyAlignment="1">
      <alignment horizontal="left"/>
    </xf>
    <xf numFmtId="0" fontId="23" fillId="46" borderId="23" xfId="0" applyFont="1" applyFill="1" applyBorder="1" applyAlignment="1">
      <alignment horizontal="left"/>
    </xf>
    <xf numFmtId="0" fontId="23" fillId="45" borderId="23" xfId="0" applyFont="1" applyFill="1" applyBorder="1"/>
    <xf numFmtId="0" fontId="22" fillId="46" borderId="23" xfId="0" applyFont="1" applyFill="1" applyBorder="1"/>
    <xf numFmtId="0" fontId="23" fillId="46" borderId="21" xfId="0" applyFont="1" applyFill="1" applyBorder="1"/>
    <xf numFmtId="164" fontId="23" fillId="46" borderId="23" xfId="0" applyNumberFormat="1" applyFont="1" applyFill="1" applyBorder="1"/>
    <xf numFmtId="0" fontId="24" fillId="45" borderId="23" xfId="0" applyFont="1" applyFill="1" applyBorder="1"/>
    <xf numFmtId="0" fontId="0" fillId="46" borderId="23" xfId="0" applyFill="1" applyBorder="1"/>
    <xf numFmtId="0" fontId="24" fillId="46" borderId="23" xfId="0" applyFont="1" applyFill="1" applyBorder="1"/>
    <xf numFmtId="2" fontId="23" fillId="45" borderId="23" xfId="0" applyNumberFormat="1" applyFont="1" applyFill="1" applyBorder="1"/>
    <xf numFmtId="0" fontId="23" fillId="45" borderId="21" xfId="0" applyFont="1" applyFill="1" applyBorder="1"/>
    <xf numFmtId="0" fontId="22" fillId="64" borderId="21" xfId="95" applyFont="1" applyFill="1" applyBorder="1" applyAlignment="1"/>
    <xf numFmtId="0" fontId="22" fillId="44" borderId="19" xfId="95" applyFont="1" applyFill="1" applyBorder="1"/>
    <xf numFmtId="0" fontId="22" fillId="64" borderId="22" xfId="95" applyFont="1" applyFill="1" applyBorder="1"/>
    <xf numFmtId="0" fontId="23" fillId="64" borderId="21" xfId="0" applyFont="1" applyFill="1" applyBorder="1"/>
    <xf numFmtId="0" fontId="0" fillId="45" borderId="22" xfId="0" applyFill="1" applyBorder="1"/>
    <xf numFmtId="0" fontId="24" fillId="45" borderId="22" xfId="0" applyFont="1" applyFill="1" applyBorder="1"/>
    <xf numFmtId="0" fontId="22" fillId="46" borderId="15" xfId="95" applyFont="1" applyFill="1" applyBorder="1"/>
    <xf numFmtId="0" fontId="22" fillId="46" borderId="18" xfId="95" applyFont="1" applyFill="1" applyBorder="1"/>
    <xf numFmtId="0" fontId="0" fillId="46" borderId="22" xfId="0" applyFill="1" applyBorder="1"/>
    <xf numFmtId="0" fontId="0" fillId="45" borderId="23" xfId="0" applyFill="1" applyBorder="1"/>
    <xf numFmtId="0" fontId="0" fillId="64" borderId="23" xfId="0" applyFill="1" applyBorder="1"/>
    <xf numFmtId="0" fontId="0" fillId="64" borderId="22" xfId="0" applyFill="1" applyBorder="1"/>
    <xf numFmtId="0" fontId="22" fillId="62" borderId="21" xfId="95" applyFont="1" applyFill="1" applyBorder="1" applyAlignment="1">
      <alignment horizontal="center"/>
    </xf>
    <xf numFmtId="0" fontId="23" fillId="39" borderId="24" xfId="0" applyFont="1" applyFill="1" applyBorder="1" applyAlignment="1" applyProtection="1">
      <alignment horizontal="center"/>
      <protection hidden="1"/>
    </xf>
    <xf numFmtId="0" fontId="0" fillId="39" borderId="24" xfId="0" applyFill="1" applyBorder="1" applyProtection="1">
      <protection hidden="1"/>
    </xf>
    <xf numFmtId="0" fontId="23" fillId="39" borderId="24" xfId="0" applyFont="1" applyFill="1" applyBorder="1" applyProtection="1">
      <protection hidden="1"/>
    </xf>
    <xf numFmtId="0" fontId="24" fillId="39" borderId="24" xfId="0" applyFont="1" applyFill="1" applyBorder="1" applyProtection="1">
      <protection hidden="1"/>
    </xf>
    <xf numFmtId="0" fontId="23" fillId="39" borderId="24" xfId="0" applyFont="1" applyFill="1" applyBorder="1" applyAlignment="1" applyProtection="1">
      <alignment horizontal="left"/>
      <protection hidden="1"/>
    </xf>
    <xf numFmtId="0" fontId="0" fillId="39" borderId="24" xfId="0" applyFill="1" applyBorder="1" applyAlignment="1" applyProtection="1">
      <alignment horizontal="left"/>
      <protection hidden="1"/>
    </xf>
    <xf numFmtId="0" fontId="23" fillId="36" borderId="24" xfId="0" applyFont="1" applyFill="1" applyBorder="1" applyAlignment="1" applyProtection="1">
      <alignment horizontal="center"/>
      <protection hidden="1"/>
    </xf>
    <xf numFmtId="0" fontId="23" fillId="40" borderId="24" xfId="0" applyFont="1" applyFill="1" applyBorder="1" applyAlignment="1" applyProtection="1">
      <alignment horizontal="center"/>
      <protection hidden="1"/>
    </xf>
    <xf numFmtId="0" fontId="23" fillId="38" borderId="24" xfId="0" applyFont="1" applyFill="1" applyBorder="1" applyAlignment="1" applyProtection="1">
      <alignment horizontal="center"/>
      <protection hidden="1"/>
    </xf>
    <xf numFmtId="2" fontId="23" fillId="38" borderId="24" xfId="0" applyNumberFormat="1" applyFont="1" applyFill="1" applyBorder="1" applyProtection="1">
      <protection hidden="1"/>
    </xf>
    <xf numFmtId="0" fontId="23" fillId="0" borderId="24" xfId="0" applyFont="1" applyFill="1" applyBorder="1" applyProtection="1">
      <protection locked="0"/>
    </xf>
    <xf numFmtId="0" fontId="23" fillId="38" borderId="24" xfId="0" applyFont="1" applyFill="1" applyBorder="1" applyProtection="1">
      <protection hidden="1"/>
    </xf>
    <xf numFmtId="1" fontId="23" fillId="38" borderId="24" xfId="0" applyNumberFormat="1" applyFont="1" applyFill="1" applyBorder="1" applyProtection="1">
      <protection hidden="1"/>
    </xf>
    <xf numFmtId="0" fontId="23" fillId="42" borderId="24" xfId="0" applyFont="1" applyFill="1" applyBorder="1" applyProtection="1">
      <protection locked="0"/>
    </xf>
    <xf numFmtId="0" fontId="23" fillId="0" borderId="24" xfId="0" applyFont="1" applyBorder="1" applyProtection="1">
      <protection locked="0"/>
    </xf>
    <xf numFmtId="0" fontId="23" fillId="38" borderId="24" xfId="0" applyFont="1" applyFill="1" applyBorder="1"/>
    <xf numFmtId="0" fontId="23" fillId="0" borderId="24" xfId="0" applyFont="1" applyFill="1" applyBorder="1"/>
    <xf numFmtId="0" fontId="23" fillId="0" borderId="24" xfId="0" applyFont="1" applyBorder="1"/>
    <xf numFmtId="0" fontId="23" fillId="40" borderId="24" xfId="0" applyFont="1" applyFill="1" applyBorder="1" applyProtection="1">
      <protection hidden="1"/>
    </xf>
    <xf numFmtId="1" fontId="23" fillId="40" borderId="24" xfId="0" applyNumberFormat="1" applyFont="1" applyFill="1" applyBorder="1" applyProtection="1">
      <protection hidden="1"/>
    </xf>
    <xf numFmtId="2" fontId="23" fillId="40" borderId="24" xfId="0" applyNumberFormat="1" applyFont="1" applyFill="1" applyBorder="1" applyProtection="1">
      <protection hidden="1"/>
    </xf>
    <xf numFmtId="0" fontId="23" fillId="40" borderId="24" xfId="0" applyFont="1" applyFill="1" applyBorder="1"/>
    <xf numFmtId="164" fontId="23" fillId="38" borderId="24" xfId="0" applyNumberFormat="1" applyFont="1" applyFill="1" applyBorder="1" applyAlignment="1" applyProtection="1">
      <alignment horizontal="right"/>
      <protection hidden="1"/>
    </xf>
    <xf numFmtId="2" fontId="23" fillId="38" borderId="24" xfId="0" applyNumberFormat="1" applyFont="1" applyFill="1" applyBorder="1" applyAlignment="1" applyProtection="1">
      <alignment horizontal="right"/>
      <protection hidden="1"/>
    </xf>
    <xf numFmtId="0" fontId="23" fillId="37" borderId="24" xfId="0" applyFont="1" applyFill="1" applyBorder="1" applyAlignment="1">
      <alignment horizontal="right"/>
    </xf>
    <xf numFmtId="2" fontId="23" fillId="36" borderId="24" xfId="0" applyNumberFormat="1" applyFont="1" applyFill="1" applyBorder="1"/>
    <xf numFmtId="0" fontId="23" fillId="37" borderId="21" xfId="0" applyFont="1" applyFill="1" applyBorder="1" applyAlignment="1">
      <alignment horizontal="right"/>
    </xf>
    <xf numFmtId="2" fontId="23" fillId="36" borderId="21" xfId="0" applyNumberFormat="1" applyFont="1" applyFill="1" applyBorder="1"/>
    <xf numFmtId="0" fontId="22" fillId="62" borderId="0" xfId="95" applyFont="1" applyFill="1" applyAlignment="1">
      <alignment horizontal="center"/>
    </xf>
    <xf numFmtId="0" fontId="22" fillId="46" borderId="13" xfId="95" applyFont="1" applyFill="1" applyBorder="1" applyAlignment="1">
      <alignment horizontal="left"/>
    </xf>
    <xf numFmtId="0" fontId="0" fillId="45" borderId="22" xfId="0" applyFont="1" applyFill="1" applyBorder="1" applyAlignment="1"/>
    <xf numFmtId="1" fontId="22" fillId="44" borderId="0" xfId="95" applyNumberFormat="1" applyFont="1" applyFill="1" applyBorder="1"/>
    <xf numFmtId="0" fontId="23" fillId="46" borderId="22" xfId="0" applyFont="1" applyFill="1" applyBorder="1"/>
    <xf numFmtId="0" fontId="0" fillId="46" borderId="16" xfId="0" applyFill="1" applyBorder="1"/>
    <xf numFmtId="0" fontId="23" fillId="45" borderId="13" xfId="0" applyFont="1" applyFill="1" applyBorder="1"/>
    <xf numFmtId="0" fontId="0" fillId="45" borderId="19" xfId="0" applyFill="1" applyBorder="1"/>
    <xf numFmtId="0" fontId="22" fillId="64" borderId="21" xfId="95" applyFont="1" applyFill="1" applyBorder="1"/>
    <xf numFmtId="0" fontId="22" fillId="64" borderId="0" xfId="95" applyFont="1" applyFill="1"/>
    <xf numFmtId="0" fontId="22" fillId="64" borderId="23" xfId="95" applyFont="1" applyFill="1" applyBorder="1"/>
    <xf numFmtId="0" fontId="0" fillId="45" borderId="16" xfId="0" applyFont="1" applyFill="1" applyBorder="1" applyAlignment="1"/>
    <xf numFmtId="0" fontId="22" fillId="64" borderId="16" xfId="95" applyFont="1" applyFill="1" applyBorder="1"/>
    <xf numFmtId="0" fontId="22" fillId="44" borderId="15" xfId="95" applyFont="1" applyFill="1" applyBorder="1"/>
    <xf numFmtId="0" fontId="22" fillId="44" borderId="18" xfId="95" applyFont="1" applyFill="1" applyBorder="1"/>
    <xf numFmtId="0" fontId="22" fillId="45" borderId="0" xfId="95" applyFont="1" applyFill="1"/>
    <xf numFmtId="0" fontId="19" fillId="44" borderId="14" xfId="95" applyFill="1" applyBorder="1"/>
    <xf numFmtId="0" fontId="22" fillId="64" borderId="18" xfId="95" applyFont="1" applyFill="1" applyBorder="1"/>
    <xf numFmtId="0" fontId="23" fillId="64" borderId="14" xfId="0" applyFont="1" applyFill="1" applyBorder="1"/>
    <xf numFmtId="0" fontId="19" fillId="64" borderId="17" xfId="95" applyFill="1" applyBorder="1"/>
    <xf numFmtId="164" fontId="41" fillId="44" borderId="19" xfId="95" applyNumberFormat="1" applyFont="1" applyFill="1" applyBorder="1"/>
    <xf numFmtId="0" fontId="22" fillId="51" borderId="20" xfId="95" applyFont="1" applyFill="1" applyBorder="1" applyAlignment="1">
      <alignment horizontal="center"/>
    </xf>
    <xf numFmtId="0" fontId="22" fillId="51" borderId="0" xfId="95" applyFont="1" applyFill="1"/>
    <xf numFmtId="0" fontId="41" fillId="44" borderId="14" xfId="95" applyFont="1" applyFill="1" applyBorder="1"/>
    <xf numFmtId="2" fontId="40" fillId="44" borderId="21" xfId="0" applyNumberFormat="1" applyFont="1" applyFill="1" applyBorder="1"/>
    <xf numFmtId="0" fontId="41" fillId="44" borderId="17" xfId="95" applyFont="1" applyFill="1" applyBorder="1"/>
    <xf numFmtId="2" fontId="40" fillId="44" borderId="22" xfId="0" applyNumberFormat="1" applyFont="1" applyFill="1" applyBorder="1"/>
    <xf numFmtId="0" fontId="23" fillId="49" borderId="15" xfId="0" applyFont="1" applyFill="1" applyBorder="1" applyAlignment="1">
      <alignment horizontal="center"/>
    </xf>
    <xf numFmtId="164" fontId="22" fillId="50" borderId="21" xfId="95" applyNumberFormat="1" applyFont="1" applyFill="1" applyBorder="1"/>
    <xf numFmtId="164" fontId="22" fillId="50" borderId="22" xfId="95" applyNumberFormat="1" applyFont="1" applyFill="1" applyBorder="1"/>
    <xf numFmtId="0" fontId="25" fillId="45" borderId="23" xfId="95" applyFont="1" applyFill="1" applyBorder="1" applyAlignment="1">
      <alignment horizontal="center"/>
    </xf>
    <xf numFmtId="0" fontId="23" fillId="45" borderId="0" xfId="0" applyFont="1" applyFill="1" applyBorder="1" applyAlignment="1">
      <alignment horizontal="left"/>
    </xf>
    <xf numFmtId="0" fontId="22" fillId="64" borderId="13" xfId="95" applyFont="1" applyFill="1" applyBorder="1" applyAlignment="1"/>
    <xf numFmtId="0" fontId="22" fillId="64" borderId="14" xfId="95" applyFont="1" applyFill="1" applyBorder="1"/>
    <xf numFmtId="0" fontId="22" fillId="64" borderId="17" xfId="95" applyFont="1" applyFill="1" applyBorder="1"/>
    <xf numFmtId="2" fontId="23" fillId="52" borderId="20" xfId="0" applyNumberFormat="1" applyFont="1" applyFill="1" applyBorder="1"/>
    <xf numFmtId="2" fontId="23" fillId="0" borderId="13" xfId="0" applyNumberFormat="1" applyFont="1" applyBorder="1"/>
    <xf numFmtId="2" fontId="23" fillId="49" borderId="15" xfId="0" applyNumberFormat="1" applyFont="1" applyFill="1" applyBorder="1"/>
    <xf numFmtId="2" fontId="23" fillId="0" borderId="19" xfId="0" applyNumberFormat="1" applyFont="1" applyBorder="1"/>
    <xf numFmtId="2" fontId="23" fillId="49" borderId="20" xfId="0" applyNumberFormat="1" applyFont="1" applyFill="1" applyBorder="1"/>
    <xf numFmtId="164" fontId="23" fillId="49" borderId="20" xfId="0" applyNumberFormat="1" applyFont="1" applyFill="1" applyBorder="1"/>
    <xf numFmtId="164" fontId="23" fillId="43" borderId="20" xfId="0" applyNumberFormat="1" applyFont="1" applyFill="1" applyBorder="1"/>
    <xf numFmtId="164" fontId="23" fillId="40" borderId="20" xfId="0" applyNumberFormat="1" applyFont="1" applyFill="1" applyBorder="1"/>
    <xf numFmtId="164" fontId="23" fillId="0" borderId="16" xfId="0" applyNumberFormat="1" applyFont="1" applyBorder="1"/>
    <xf numFmtId="164" fontId="23" fillId="49" borderId="18" xfId="0" applyNumberFormat="1" applyFont="1" applyFill="1" applyBorder="1"/>
    <xf numFmtId="164" fontId="23" fillId="57" borderId="0" xfId="0" applyNumberFormat="1" applyFont="1" applyFill="1" applyBorder="1"/>
    <xf numFmtId="164" fontId="23" fillId="57" borderId="19" xfId="0" applyNumberFormat="1" applyFont="1" applyFill="1" applyBorder="1"/>
    <xf numFmtId="0" fontId="23" fillId="49" borderId="21" xfId="0" applyFont="1" applyFill="1" applyBorder="1"/>
    <xf numFmtId="0" fontId="23" fillId="49" borderId="22" xfId="0" applyFont="1" applyFill="1" applyBorder="1"/>
    <xf numFmtId="0" fontId="23" fillId="49" borderId="13" xfId="0" applyFont="1" applyFill="1" applyBorder="1"/>
    <xf numFmtId="0" fontId="23" fillId="49" borderId="16" xfId="0" applyFont="1" applyFill="1" applyBorder="1"/>
    <xf numFmtId="0" fontId="23" fillId="55" borderId="13" xfId="0" applyFont="1" applyFill="1" applyBorder="1"/>
    <xf numFmtId="0" fontId="23" fillId="55" borderId="16" xfId="0" applyFont="1" applyFill="1" applyBorder="1"/>
    <xf numFmtId="0" fontId="23" fillId="55" borderId="15" xfId="0" applyFont="1" applyFill="1" applyBorder="1" applyAlignment="1">
      <alignment horizontal="center"/>
    </xf>
    <xf numFmtId="0" fontId="32" fillId="51" borderId="23" xfId="0" applyFont="1" applyFill="1" applyBorder="1"/>
    <xf numFmtId="0" fontId="23" fillId="54" borderId="16" xfId="0" applyFont="1" applyFill="1" applyBorder="1"/>
    <xf numFmtId="0" fontId="23" fillId="63" borderId="13" xfId="0" applyFont="1" applyFill="1" applyBorder="1"/>
    <xf numFmtId="0" fontId="23" fillId="63" borderId="16" xfId="0" applyFont="1" applyFill="1" applyBorder="1"/>
    <xf numFmtId="0" fontId="22" fillId="51" borderId="0" xfId="95" applyFont="1" applyFill="1" applyAlignment="1">
      <alignment horizontal="center"/>
    </xf>
    <xf numFmtId="0" fontId="23" fillId="54" borderId="13" xfId="0" applyFont="1" applyFill="1" applyBorder="1"/>
    <xf numFmtId="0" fontId="22" fillId="46" borderId="19" xfId="95" applyFont="1" applyFill="1" applyBorder="1" applyAlignment="1">
      <alignment horizontal="left"/>
    </xf>
    <xf numFmtId="1" fontId="22" fillId="46" borderId="19" xfId="95" applyNumberFormat="1" applyFont="1" applyFill="1" applyBorder="1" applyAlignment="1">
      <alignment horizontal="left"/>
    </xf>
    <xf numFmtId="0" fontId="22" fillId="49" borderId="21" xfId="95" applyFont="1" applyFill="1" applyBorder="1"/>
    <xf numFmtId="0" fontId="22" fillId="49" borderId="22" xfId="95" applyFont="1" applyFill="1" applyBorder="1"/>
    <xf numFmtId="0" fontId="22" fillId="49" borderId="19" xfId="95" applyFont="1" applyFill="1" applyBorder="1"/>
    <xf numFmtId="0" fontId="22" fillId="49" borderId="16" xfId="95" applyFont="1" applyFill="1" applyBorder="1"/>
    <xf numFmtId="0" fontId="22" fillId="49" borderId="13" xfId="95" applyFont="1" applyFill="1" applyBorder="1"/>
    <xf numFmtId="164" fontId="22" fillId="49" borderId="13" xfId="95" applyNumberFormat="1" applyFont="1" applyFill="1" applyBorder="1"/>
    <xf numFmtId="0" fontId="22" fillId="62" borderId="21" xfId="95" applyFont="1" applyFill="1" applyBorder="1"/>
    <xf numFmtId="0" fontId="22" fillId="62" borderId="23" xfId="95" applyFont="1" applyFill="1" applyBorder="1"/>
    <xf numFmtId="0" fontId="22" fillId="63" borderId="13" xfId="95" applyFont="1" applyFill="1" applyBorder="1"/>
    <xf numFmtId="0" fontId="22" fillId="63" borderId="16" xfId="95" applyFont="1" applyFill="1" applyBorder="1"/>
    <xf numFmtId="164" fontId="22" fillId="49" borderId="16" xfId="95" applyNumberFormat="1" applyFont="1" applyFill="1" applyBorder="1"/>
    <xf numFmtId="164" fontId="23" fillId="63" borderId="13" xfId="0" applyNumberFormat="1" applyFont="1" applyFill="1" applyBorder="1"/>
    <xf numFmtId="164" fontId="23" fillId="63" borderId="16" xfId="0" applyNumberFormat="1" applyFont="1" applyFill="1" applyBorder="1"/>
    <xf numFmtId="0" fontId="23" fillId="64" borderId="21" xfId="0" applyFont="1" applyFill="1" applyBorder="1" applyAlignment="1">
      <alignment horizontal="center"/>
    </xf>
    <xf numFmtId="0" fontId="23" fillId="64" borderId="13" xfId="0" applyFont="1" applyFill="1" applyBorder="1"/>
    <xf numFmtId="0" fontId="22" fillId="64" borderId="15" xfId="95" applyFont="1" applyFill="1" applyBorder="1"/>
    <xf numFmtId="0" fontId="41" fillId="64" borderId="21" xfId="95" applyFont="1" applyFill="1" applyBorder="1"/>
    <xf numFmtId="2" fontId="40" fillId="64" borderId="21" xfId="0" applyNumberFormat="1" applyFont="1" applyFill="1" applyBorder="1"/>
    <xf numFmtId="164" fontId="41" fillId="64" borderId="15" xfId="95" applyNumberFormat="1" applyFont="1" applyFill="1" applyBorder="1"/>
    <xf numFmtId="2" fontId="22" fillId="64" borderId="21" xfId="95" applyNumberFormat="1" applyFont="1" applyFill="1" applyBorder="1"/>
    <xf numFmtId="164" fontId="22" fillId="64" borderId="14" xfId="95" applyNumberFormat="1" applyFont="1" applyFill="1" applyBorder="1"/>
    <xf numFmtId="164" fontId="29" fillId="64" borderId="21" xfId="95" applyNumberFormat="1" applyFont="1" applyFill="1" applyBorder="1"/>
    <xf numFmtId="164" fontId="22" fillId="64" borderId="13" xfId="95" applyNumberFormat="1" applyFont="1" applyFill="1" applyBorder="1"/>
    <xf numFmtId="164" fontId="22" fillId="64" borderId="21" xfId="96" applyNumberFormat="1" applyFont="1" applyFill="1" applyBorder="1" applyAlignment="1" applyProtection="1">
      <alignment horizontal="center"/>
      <protection hidden="1"/>
    </xf>
    <xf numFmtId="0" fontId="23" fillId="64" borderId="23" xfId="0" applyFont="1" applyFill="1" applyBorder="1" applyAlignment="1">
      <alignment horizontal="center"/>
    </xf>
    <xf numFmtId="0" fontId="0" fillId="64" borderId="19" xfId="0" applyFill="1" applyBorder="1"/>
    <xf numFmtId="0" fontId="23" fillId="64" borderId="22" xfId="0" applyFont="1" applyFill="1" applyBorder="1"/>
    <xf numFmtId="0" fontId="41" fillId="64" borderId="22" xfId="95" applyFont="1" applyFill="1" applyBorder="1"/>
    <xf numFmtId="2" fontId="41" fillId="64" borderId="22" xfId="95" applyNumberFormat="1" applyFont="1" applyFill="1" applyBorder="1"/>
    <xf numFmtId="164" fontId="41" fillId="64" borderId="18" xfId="95" applyNumberFormat="1" applyFont="1" applyFill="1" applyBorder="1"/>
    <xf numFmtId="2" fontId="22" fillId="64" borderId="22" xfId="95" applyNumberFormat="1" applyFont="1" applyFill="1" applyBorder="1"/>
    <xf numFmtId="164" fontId="22" fillId="64" borderId="17" xfId="95" applyNumberFormat="1" applyFont="1" applyFill="1" applyBorder="1"/>
    <xf numFmtId="164" fontId="22" fillId="64" borderId="22" xfId="95" applyNumberFormat="1" applyFont="1" applyFill="1" applyBorder="1"/>
    <xf numFmtId="164" fontId="22" fillId="64" borderId="16" xfId="95" applyNumberFormat="1" applyFont="1" applyFill="1" applyBorder="1"/>
    <xf numFmtId="164" fontId="22" fillId="64" borderId="22" xfId="96" applyNumberFormat="1" applyFont="1" applyFill="1" applyBorder="1" applyAlignment="1" applyProtection="1">
      <alignment horizontal="center"/>
      <protection hidden="1"/>
    </xf>
    <xf numFmtId="164" fontId="22" fillId="64" borderId="23" xfId="96" applyNumberFormat="1" applyFont="1" applyFill="1" applyBorder="1" applyAlignment="1" applyProtection="1">
      <alignment horizontal="center"/>
      <protection hidden="1"/>
    </xf>
    <xf numFmtId="0" fontId="23" fillId="64" borderId="22" xfId="0" applyFont="1" applyFill="1" applyBorder="1" applyAlignment="1">
      <alignment horizontal="center"/>
    </xf>
    <xf numFmtId="164" fontId="22" fillId="64" borderId="21" xfId="95" applyNumberFormat="1" applyFont="1" applyFill="1" applyBorder="1"/>
    <xf numFmtId="0" fontId="22" fillId="64" borderId="0" xfId="95" applyFont="1" applyFill="1" applyBorder="1"/>
    <xf numFmtId="0" fontId="23" fillId="64" borderId="23" xfId="0" applyFont="1" applyFill="1" applyBorder="1"/>
    <xf numFmtId="0" fontId="41" fillId="64" borderId="23" xfId="95" applyFont="1" applyFill="1" applyBorder="1"/>
    <xf numFmtId="2" fontId="41" fillId="64" borderId="23" xfId="95" applyNumberFormat="1" applyFont="1" applyFill="1" applyBorder="1"/>
    <xf numFmtId="164" fontId="41" fillId="64" borderId="20" xfId="95" applyNumberFormat="1" applyFont="1" applyFill="1" applyBorder="1"/>
    <xf numFmtId="164" fontId="22" fillId="64" borderId="0" xfId="95" applyNumberFormat="1" applyFont="1" applyFill="1" applyBorder="1"/>
    <xf numFmtId="164" fontId="22" fillId="64" borderId="23" xfId="95" applyNumberFormat="1" applyFont="1" applyFill="1" applyBorder="1"/>
    <xf numFmtId="164" fontId="22" fillId="64" borderId="19" xfId="95" applyNumberFormat="1" applyFont="1" applyFill="1" applyBorder="1"/>
    <xf numFmtId="164" fontId="23" fillId="63" borderId="19" xfId="0" applyNumberFormat="1" applyFont="1" applyFill="1" applyBorder="1"/>
    <xf numFmtId="164" fontId="22" fillId="56" borderId="19" xfId="95" applyNumberFormat="1" applyFont="1" applyFill="1" applyBorder="1"/>
    <xf numFmtId="164" fontId="23" fillId="63" borderId="21" xfId="0" applyNumberFormat="1" applyFont="1" applyFill="1" applyBorder="1"/>
    <xf numFmtId="164" fontId="23" fillId="63" borderId="23" xfId="0" applyNumberFormat="1" applyFont="1" applyFill="1" applyBorder="1"/>
    <xf numFmtId="164" fontId="23" fillId="63" borderId="22" xfId="0" applyNumberFormat="1" applyFont="1" applyFill="1" applyBorder="1"/>
    <xf numFmtId="164" fontId="23" fillId="49" borderId="21" xfId="0" applyNumberFormat="1" applyFont="1" applyFill="1" applyBorder="1"/>
    <xf numFmtId="164" fontId="23" fillId="49" borderId="23" xfId="0" applyNumberFormat="1" applyFont="1" applyFill="1" applyBorder="1"/>
    <xf numFmtId="164" fontId="23" fillId="49" borderId="22" xfId="0" applyNumberFormat="1" applyFont="1" applyFill="1" applyBorder="1"/>
    <xf numFmtId="0" fontId="23" fillId="53" borderId="22" xfId="0" applyFont="1" applyFill="1" applyBorder="1"/>
    <xf numFmtId="164" fontId="23" fillId="45" borderId="19" xfId="0" applyNumberFormat="1" applyFont="1" applyFill="1" applyBorder="1"/>
    <xf numFmtId="164" fontId="23" fillId="45" borderId="16" xfId="0" applyNumberFormat="1" applyFont="1" applyFill="1" applyBorder="1"/>
    <xf numFmtId="164" fontId="23" fillId="45" borderId="13" xfId="0" applyNumberFormat="1" applyFont="1" applyFill="1" applyBorder="1"/>
    <xf numFmtId="2" fontId="41" fillId="64" borderId="21" xfId="95" applyNumberFormat="1" applyFont="1" applyFill="1" applyBorder="1"/>
    <xf numFmtId="2" fontId="41" fillId="45" borderId="0" xfId="95" applyNumberFormat="1" applyFont="1" applyFill="1" applyBorder="1"/>
    <xf numFmtId="0" fontId="22" fillId="50" borderId="23" xfId="95" applyFont="1" applyFill="1" applyBorder="1"/>
    <xf numFmtId="2" fontId="41" fillId="45" borderId="13" xfId="95" applyNumberFormat="1" applyFont="1" applyFill="1" applyBorder="1"/>
    <xf numFmtId="2" fontId="41" fillId="45" borderId="16" xfId="95" applyNumberFormat="1" applyFont="1" applyFill="1" applyBorder="1"/>
    <xf numFmtId="164" fontId="22" fillId="52" borderId="0" xfId="95" applyNumberFormat="1" applyFont="1" applyFill="1" applyBorder="1"/>
    <xf numFmtId="0" fontId="22" fillId="50" borderId="19" xfId="95" applyFont="1" applyFill="1" applyBorder="1"/>
    <xf numFmtId="0" fontId="22" fillId="50" borderId="20" xfId="95" applyFont="1" applyFill="1" applyBorder="1"/>
    <xf numFmtId="0" fontId="22" fillId="50" borderId="18" xfId="95" applyFont="1" applyFill="1" applyBorder="1"/>
    <xf numFmtId="0" fontId="22" fillId="50" borderId="15" xfId="95" applyFont="1" applyFill="1" applyBorder="1"/>
    <xf numFmtId="0" fontId="39" fillId="44" borderId="15" xfId="95" applyFont="1" applyFill="1" applyBorder="1"/>
    <xf numFmtId="0" fontId="39" fillId="44" borderId="20" xfId="95" applyFont="1" applyFill="1" applyBorder="1"/>
    <xf numFmtId="0" fontId="19" fillId="45" borderId="21" xfId="95" applyFill="1" applyBorder="1"/>
    <xf numFmtId="0" fontId="22" fillId="62" borderId="0" xfId="95" applyFont="1" applyFill="1" applyBorder="1" applyAlignment="1">
      <alignment horizontal="center"/>
    </xf>
    <xf numFmtId="0" fontId="22" fillId="62" borderId="22" xfId="95" applyFont="1" applyFill="1" applyBorder="1" applyAlignment="1">
      <alignment horizontal="center"/>
    </xf>
    <xf numFmtId="0" fontId="25" fillId="65" borderId="23" xfId="95" applyFont="1" applyFill="1" applyBorder="1" applyAlignment="1">
      <alignment horizontal="center"/>
    </xf>
    <xf numFmtId="0" fontId="23" fillId="65" borderId="14" xfId="0" applyFont="1" applyFill="1" applyBorder="1" applyAlignment="1">
      <alignment horizontal="left"/>
    </xf>
    <xf numFmtId="0" fontId="23" fillId="65" borderId="21" xfId="0" applyFont="1" applyFill="1" applyBorder="1"/>
    <xf numFmtId="0" fontId="22" fillId="65" borderId="21" xfId="95" applyFont="1" applyFill="1" applyBorder="1"/>
    <xf numFmtId="0" fontId="41" fillId="65" borderId="21" xfId="95" applyFont="1" applyFill="1" applyBorder="1"/>
    <xf numFmtId="164" fontId="41" fillId="65" borderId="21" xfId="95" applyNumberFormat="1" applyFont="1" applyFill="1" applyBorder="1"/>
    <xf numFmtId="164" fontId="41" fillId="65" borderId="14" xfId="95" applyNumberFormat="1" applyFont="1" applyFill="1" applyBorder="1"/>
    <xf numFmtId="0" fontId="39" fillId="65" borderId="13" xfId="95" applyFont="1" applyFill="1" applyBorder="1"/>
    <xf numFmtId="0" fontId="39" fillId="65" borderId="14" xfId="95" applyFont="1" applyFill="1" applyBorder="1"/>
    <xf numFmtId="0" fontId="0" fillId="65" borderId="14" xfId="0" applyFill="1" applyBorder="1"/>
    <xf numFmtId="0" fontId="19" fillId="65" borderId="14" xfId="95" applyFill="1" applyBorder="1"/>
    <xf numFmtId="0" fontId="19" fillId="65" borderId="15" xfId="95" applyFill="1" applyBorder="1"/>
    <xf numFmtId="164" fontId="22" fillId="65" borderId="15" xfId="95" applyNumberFormat="1" applyFont="1" applyFill="1" applyBorder="1"/>
    <xf numFmtId="0" fontId="19" fillId="65" borderId="21" xfId="95" applyFill="1" applyBorder="1"/>
    <xf numFmtId="0" fontId="22" fillId="62" borderId="23" xfId="95" applyFont="1" applyFill="1" applyBorder="1" applyAlignment="1">
      <alignment horizontal="center"/>
    </xf>
    <xf numFmtId="0" fontId="19" fillId="45" borderId="22" xfId="95" applyFill="1" applyBorder="1"/>
    <xf numFmtId="0" fontId="23" fillId="50" borderId="22" xfId="0" applyFont="1" applyFill="1" applyBorder="1"/>
    <xf numFmtId="0" fontId="22" fillId="47" borderId="24" xfId="95" applyFont="1" applyFill="1" applyBorder="1" applyAlignment="1">
      <alignment horizontal="center"/>
    </xf>
    <xf numFmtId="164" fontId="24" fillId="65" borderId="21" xfId="0" applyNumberFormat="1" applyFont="1" applyFill="1" applyBorder="1"/>
    <xf numFmtId="164" fontId="23" fillId="66" borderId="21" xfId="0" applyNumberFormat="1" applyFont="1" applyFill="1" applyBorder="1"/>
    <xf numFmtId="164" fontId="23" fillId="66" borderId="22" xfId="0" applyNumberFormat="1" applyFont="1" applyFill="1" applyBorder="1"/>
    <xf numFmtId="164" fontId="23" fillId="66" borderId="23" xfId="0" applyNumberFormat="1" applyFont="1" applyFill="1" applyBorder="1"/>
    <xf numFmtId="0" fontId="23" fillId="62" borderId="24" xfId="0" applyFont="1" applyFill="1" applyBorder="1" applyAlignment="1">
      <alignment horizontal="center"/>
    </xf>
    <xf numFmtId="0" fontId="22" fillId="62" borderId="16" xfId="95" applyFont="1" applyFill="1" applyBorder="1" applyAlignment="1">
      <alignment horizontal="center"/>
    </xf>
    <xf numFmtId="0" fontId="22" fillId="62" borderId="17" xfId="95" applyFont="1" applyFill="1" applyBorder="1" applyAlignment="1">
      <alignment horizontal="center"/>
    </xf>
    <xf numFmtId="0" fontId="22" fillId="62" borderId="18" xfId="95" applyFont="1" applyFill="1" applyBorder="1" applyAlignment="1">
      <alignment horizontal="center"/>
    </xf>
    <xf numFmtId="0" fontId="23" fillId="62" borderId="19" xfId="0" applyFont="1" applyFill="1" applyBorder="1" applyAlignment="1">
      <alignment horizontal="center"/>
    </xf>
    <xf numFmtId="0" fontId="23" fillId="62" borderId="0" xfId="0" applyFont="1" applyFill="1" applyBorder="1" applyAlignment="1">
      <alignment horizontal="center"/>
    </xf>
    <xf numFmtId="0" fontId="23" fillId="62" borderId="20" xfId="0" applyFont="1" applyFill="1" applyBorder="1" applyAlignment="1">
      <alignment horizontal="center"/>
    </xf>
    <xf numFmtId="0" fontId="22" fillId="62" borderId="19" xfId="95" applyFont="1" applyFill="1" applyBorder="1" applyAlignment="1">
      <alignment horizontal="center"/>
    </xf>
    <xf numFmtId="0" fontId="22" fillId="62" borderId="0" xfId="95" applyFont="1" applyFill="1" applyBorder="1" applyAlignment="1">
      <alignment horizontal="center"/>
    </xf>
    <xf numFmtId="0" fontId="22" fillId="62" borderId="20" xfId="95" applyFont="1" applyFill="1" applyBorder="1" applyAlignment="1">
      <alignment horizontal="center"/>
    </xf>
    <xf numFmtId="0" fontId="23" fillId="58" borderId="25" xfId="0" applyFont="1" applyFill="1" applyBorder="1" applyAlignment="1">
      <alignment horizontal="center"/>
    </xf>
    <xf numFmtId="0" fontId="0" fillId="58" borderId="26" xfId="0" applyFill="1" applyBorder="1"/>
    <xf numFmtId="0" fontId="0" fillId="58" borderId="27" xfId="0" applyFill="1" applyBorder="1"/>
    <xf numFmtId="0" fontId="23" fillId="49" borderId="13" xfId="0" applyFont="1" applyFill="1" applyBorder="1" applyAlignment="1">
      <alignment horizontal="center"/>
    </xf>
    <xf numFmtId="0" fontId="23" fillId="49" borderId="14" xfId="0" applyFont="1" applyFill="1" applyBorder="1" applyAlignment="1">
      <alignment horizontal="center"/>
    </xf>
    <xf numFmtId="0" fontId="23" fillId="49" borderId="15" xfId="0" applyFont="1" applyFill="1" applyBorder="1" applyAlignment="1">
      <alignment horizontal="center"/>
    </xf>
    <xf numFmtId="0" fontId="23" fillId="54" borderId="13" xfId="0" applyFont="1" applyFill="1" applyBorder="1" applyAlignment="1">
      <alignment horizontal="center"/>
    </xf>
    <xf numFmtId="0" fontId="23" fillId="54" borderId="14" xfId="0" applyFont="1" applyFill="1" applyBorder="1" applyAlignment="1">
      <alignment horizontal="center"/>
    </xf>
    <xf numFmtId="0" fontId="23" fillId="54" borderId="15" xfId="0" applyFont="1" applyFill="1" applyBorder="1" applyAlignment="1">
      <alignment horizontal="center"/>
    </xf>
    <xf numFmtId="0" fontId="23" fillId="56" borderId="13" xfId="0" applyFont="1" applyFill="1" applyBorder="1" applyAlignment="1">
      <alignment horizontal="center"/>
    </xf>
    <xf numFmtId="0" fontId="23" fillId="56" borderId="14" xfId="0" applyFont="1" applyFill="1" applyBorder="1" applyAlignment="1">
      <alignment horizontal="center"/>
    </xf>
    <xf numFmtId="0" fontId="23" fillId="56" borderId="15" xfId="0" applyFont="1" applyFill="1" applyBorder="1" applyAlignment="1">
      <alignment horizontal="center"/>
    </xf>
    <xf numFmtId="0" fontId="23" fillId="52" borderId="25" xfId="0" applyFont="1" applyFill="1" applyBorder="1" applyAlignment="1">
      <alignment horizontal="center"/>
    </xf>
    <xf numFmtId="0" fontId="23" fillId="52" borderId="26" xfId="0" applyFont="1" applyFill="1" applyBorder="1" applyAlignment="1">
      <alignment horizontal="center"/>
    </xf>
    <xf numFmtId="0" fontId="23" fillId="52" borderId="27" xfId="0" applyFont="1" applyFill="1" applyBorder="1" applyAlignment="1">
      <alignment horizontal="center"/>
    </xf>
    <xf numFmtId="0" fontId="23" fillId="39" borderId="24" xfId="0" applyFont="1" applyFill="1" applyBorder="1" applyAlignment="1" applyProtection="1">
      <alignment horizontal="center"/>
      <protection hidden="1"/>
    </xf>
    <xf numFmtId="0" fontId="24" fillId="39" borderId="25" xfId="0" applyFont="1" applyFill="1" applyBorder="1" applyAlignment="1" applyProtection="1">
      <alignment horizontal="center"/>
      <protection hidden="1"/>
    </xf>
    <xf numFmtId="0" fontId="24" fillId="39" borderId="26" xfId="0" applyFont="1" applyFill="1" applyBorder="1" applyAlignment="1" applyProtection="1">
      <alignment horizontal="center"/>
      <protection hidden="1"/>
    </xf>
    <xf numFmtId="0" fontId="24" fillId="39" borderId="27" xfId="0" applyFont="1" applyFill="1" applyBorder="1" applyAlignment="1" applyProtection="1">
      <alignment horizontal="center"/>
      <protection hidden="1"/>
    </xf>
    <xf numFmtId="0" fontId="42" fillId="43" borderId="17" xfId="0" applyFont="1" applyFill="1" applyBorder="1" applyAlignment="1" applyProtection="1">
      <alignment horizontal="center"/>
      <protection hidden="1"/>
    </xf>
  </cellXfs>
  <cellStyles count="105">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1" xfId="8"/>
    <cellStyle name="20% - Акцент2" xfId="9" builtinId="34" customBuiltin="1"/>
    <cellStyle name="20% — акцент2" xfId="10"/>
    <cellStyle name="20% - Акцент3" xfId="11" builtinId="38" customBuiltin="1"/>
    <cellStyle name="20% — акцент3" xfId="12"/>
    <cellStyle name="20% - Акцент4" xfId="13" builtinId="42" customBuiltin="1"/>
    <cellStyle name="20% — акцент4" xfId="14"/>
    <cellStyle name="20% - Акцент5" xfId="15" builtinId="46" customBuiltin="1"/>
    <cellStyle name="20% — акцент5" xfId="16"/>
    <cellStyle name="20% - Акцент6" xfId="17" builtinId="50" customBuiltin="1"/>
    <cellStyle name="20% — акцент6" xfId="18"/>
    <cellStyle name="40% - Accent1" xfId="19"/>
    <cellStyle name="40% - Accent2" xfId="20"/>
    <cellStyle name="40% - Accent3" xfId="21"/>
    <cellStyle name="40% - Accent4" xfId="22"/>
    <cellStyle name="40% - Accent5" xfId="23"/>
    <cellStyle name="40% - Accent6" xfId="24"/>
    <cellStyle name="40% - Акцент1" xfId="25" builtinId="31" customBuiltin="1"/>
    <cellStyle name="40% — акцент1" xfId="26"/>
    <cellStyle name="40% - Акцент2" xfId="27" builtinId="35" customBuiltin="1"/>
    <cellStyle name="40% — акцент2" xfId="28"/>
    <cellStyle name="40% - Акцент3" xfId="29" builtinId="39" customBuiltin="1"/>
    <cellStyle name="40% — акцент3" xfId="30"/>
    <cellStyle name="40% - Акцент4" xfId="31" builtinId="43" customBuiltin="1"/>
    <cellStyle name="40% — акцент4" xfId="32"/>
    <cellStyle name="40% - Акцент5" xfId="33" builtinId="47" customBuiltin="1"/>
    <cellStyle name="40% — акцент5" xfId="34"/>
    <cellStyle name="40% - Акцент6" xfId="35" builtinId="51" customBuiltin="1"/>
    <cellStyle name="40% — акцент6" xfId="36"/>
    <cellStyle name="60% - Accent1" xfId="37"/>
    <cellStyle name="60% - Accent2" xfId="38"/>
    <cellStyle name="60% - Accent3" xfId="39"/>
    <cellStyle name="60% - Accent4" xfId="40"/>
    <cellStyle name="60% - Accent5" xfId="41"/>
    <cellStyle name="60% - Accent6" xfId="42"/>
    <cellStyle name="60% - Акцент1" xfId="43" builtinId="32" customBuiltin="1"/>
    <cellStyle name="60% — акцент1" xfId="44"/>
    <cellStyle name="60% - Акцент2" xfId="45" builtinId="36" customBuiltin="1"/>
    <cellStyle name="60% — акцент2" xfId="46"/>
    <cellStyle name="60% - Акцент3" xfId="47" builtinId="40" customBuiltin="1"/>
    <cellStyle name="60% — акцент3" xfId="48"/>
    <cellStyle name="60% - Акцент4" xfId="49" builtinId="44" customBuiltin="1"/>
    <cellStyle name="60% — акцент4" xfId="50"/>
    <cellStyle name="60% - Акцент5" xfId="51" builtinId="48" customBuiltin="1"/>
    <cellStyle name="60% — акцент5" xfId="52"/>
    <cellStyle name="60% - Акцент6" xfId="53" builtinId="52" customBuiltin="1"/>
    <cellStyle name="60% — акцент6" xfId="54"/>
    <cellStyle name="Accent1" xfId="55"/>
    <cellStyle name="Accent2" xfId="56"/>
    <cellStyle name="Accent3" xfId="57"/>
    <cellStyle name="Accent4" xfId="58"/>
    <cellStyle name="Accent5" xfId="59"/>
    <cellStyle name="Accent6" xfId="60"/>
    <cellStyle name="Bad" xfId="61"/>
    <cellStyle name="Calculation" xfId="62"/>
    <cellStyle name="Check Cell" xfId="63"/>
    <cellStyle name="Excel Built-in Normal" xfId="103"/>
    <cellStyle name="Explanatory Text" xfId="64"/>
    <cellStyle name="Good" xfId="65"/>
    <cellStyle name="Heading 1" xfId="66"/>
    <cellStyle name="Heading 2" xfId="67"/>
    <cellStyle name="Heading 3" xfId="68"/>
    <cellStyle name="Heading 4" xfId="69"/>
    <cellStyle name="Input" xfId="70"/>
    <cellStyle name="Linked Cell" xfId="71"/>
    <cellStyle name="Neutral" xfId="72"/>
    <cellStyle name="Note" xfId="73"/>
    <cellStyle name="Output" xfId="74"/>
    <cellStyle name="Title" xfId="75"/>
    <cellStyle name="Total" xfId="76"/>
    <cellStyle name="Warning Text" xfId="77"/>
    <cellStyle name="Акцент1" xfId="78" builtinId="29" customBuiltin="1"/>
    <cellStyle name="Акцент2" xfId="79" builtinId="33" customBuiltin="1"/>
    <cellStyle name="Акцент3" xfId="80" builtinId="37" customBuiltin="1"/>
    <cellStyle name="Акцент4" xfId="81" builtinId="41" customBuiltin="1"/>
    <cellStyle name="Акцент5" xfId="82" builtinId="45" customBuiltin="1"/>
    <cellStyle name="Акцент6" xfId="83" builtinId="49" customBuiltin="1"/>
    <cellStyle name="Ввод " xfId="84" builtinId="20" customBuiltin="1"/>
    <cellStyle name="Вывод" xfId="85" builtinId="21" customBuiltin="1"/>
    <cellStyle name="Вычисление" xfId="86" builtinId="22" customBuiltin="1"/>
    <cellStyle name="Заголовок 1" xfId="87" builtinId="16" customBuiltin="1"/>
    <cellStyle name="Заголовок 2" xfId="88" builtinId="17" customBuiltin="1"/>
    <cellStyle name="Заголовок 3" xfId="89" builtinId="18" customBuiltin="1"/>
    <cellStyle name="Заголовок 4" xfId="90" builtinId="19" customBuiltin="1"/>
    <cellStyle name="Итог" xfId="91" builtinId="25" customBuiltin="1"/>
    <cellStyle name="Контрольная ячейка" xfId="92" builtinId="23" customBuiltin="1"/>
    <cellStyle name="Название" xfId="93" builtinId="15" customBuiltin="1"/>
    <cellStyle name="Нейтральный" xfId="94" builtinId="28" customBuiltin="1"/>
    <cellStyle name="Обычный" xfId="0" builtinId="0"/>
    <cellStyle name="Обычный_PD" xfId="104"/>
    <cellStyle name="Обычный_SixSigmaMEDChart" xfId="95"/>
    <cellStyle name="Обычный_SixSigmaMEDxChart" xfId="96"/>
    <cellStyle name="Плохой" xfId="97" builtinId="27" customBuiltin="1"/>
    <cellStyle name="Пояснение" xfId="98" builtinId="53" customBuiltin="1"/>
    <cellStyle name="Примечание" xfId="99" builtinId="10" customBuiltin="1"/>
    <cellStyle name="Связанная ячейка" xfId="100" builtinId="24" customBuiltin="1"/>
    <cellStyle name="Текст предупреждения" xfId="101" builtinId="11" customBuiltin="1"/>
    <cellStyle name="Хороший" xfId="102" builtinId="26" customBuiltin="1"/>
  </cellStyles>
  <dxfs count="35">
    <dxf>
      <font>
        <b/>
        <i val="0"/>
        <color auto="1"/>
      </font>
      <fill>
        <patternFill>
          <bgColor rgb="FFFFCCFF"/>
        </patternFill>
      </fill>
    </dxf>
    <dxf>
      <font>
        <b/>
        <i val="0"/>
        <color auto="1"/>
      </font>
      <fill>
        <patternFill>
          <bgColor rgb="FF00FF00"/>
        </patternFill>
      </fill>
    </dxf>
    <dxf>
      <font>
        <b/>
        <i val="0"/>
        <color auto="1"/>
      </font>
      <fill>
        <patternFill>
          <bgColor rgb="FF00FF00"/>
        </patternFill>
      </fill>
    </dxf>
    <dxf>
      <font>
        <b/>
        <i val="0"/>
      </font>
      <fill>
        <patternFill>
          <bgColor rgb="FFFFFF00"/>
        </patternFill>
      </fill>
    </dxf>
    <dxf>
      <font>
        <b/>
        <i val="0"/>
      </font>
      <fill>
        <gradientFill degree="90">
          <stop position="0">
            <color theme="0"/>
          </stop>
          <stop position="0.5">
            <color rgb="FFFFCCCC"/>
          </stop>
          <stop position="1">
            <color theme="0"/>
          </stop>
        </gradientFill>
      </fill>
    </dxf>
    <dxf>
      <font>
        <b/>
        <i val="0"/>
      </font>
      <fill>
        <gradientFill degree="90">
          <stop position="0">
            <color theme="0"/>
          </stop>
          <stop position="0.5">
            <color rgb="FFFFFF00"/>
          </stop>
          <stop position="1">
            <color theme="0"/>
          </stop>
        </gradientFill>
      </fill>
    </dxf>
    <dxf>
      <font>
        <b/>
        <i val="0"/>
      </font>
      <fill>
        <patternFill>
          <bgColor rgb="FFFFFF00"/>
        </patternFill>
      </fill>
    </dxf>
    <dxf>
      <font>
        <b/>
        <i val="0"/>
      </font>
      <fill>
        <patternFill>
          <bgColor rgb="FFFFFF00"/>
        </patternFill>
      </fill>
    </dxf>
    <dxf>
      <font>
        <b/>
        <i val="0"/>
      </font>
      <fill>
        <gradientFill degree="90">
          <stop position="0">
            <color theme="0"/>
          </stop>
          <stop position="0.5">
            <color rgb="FFFFFF00"/>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FF00"/>
          </stop>
          <stop position="1">
            <color theme="0"/>
          </stop>
        </gradientFill>
      </fill>
    </dxf>
    <dxf>
      <font>
        <b/>
        <i val="0"/>
        <color auto="1"/>
      </font>
      <fill>
        <patternFill>
          <bgColor rgb="FFFFCCFF"/>
        </patternFill>
      </fill>
    </dxf>
    <dxf>
      <font>
        <b/>
        <i val="0"/>
        <color auto="1"/>
      </font>
      <fill>
        <patternFill>
          <bgColor rgb="FF00FF00"/>
        </patternFill>
      </fill>
    </dxf>
    <dxf>
      <font>
        <b/>
        <i val="0"/>
        <color auto="1"/>
      </font>
      <fill>
        <patternFill>
          <bgColor rgb="FFFFFF00"/>
        </patternFill>
      </fill>
    </dxf>
    <dxf>
      <font>
        <b/>
        <i val="0"/>
        <color auto="1"/>
      </font>
      <fill>
        <patternFill>
          <bgColor rgb="FF00FF00"/>
        </patternFill>
      </fill>
    </dxf>
    <dxf>
      <font>
        <b/>
        <i val="0"/>
        <color auto="1"/>
      </font>
      <fill>
        <patternFill>
          <bgColor rgb="FFFFCCFF"/>
        </patternFill>
      </fill>
    </dxf>
    <dxf>
      <font>
        <b/>
        <i val="0"/>
        <color auto="1"/>
      </font>
      <fill>
        <patternFill>
          <bgColor rgb="FFFFFF00"/>
        </patternFill>
      </fill>
    </dxf>
    <dxf>
      <font>
        <b/>
        <i val="0"/>
        <color auto="1"/>
      </font>
      <fill>
        <patternFill>
          <bgColor rgb="FF00FF00"/>
        </patternFill>
      </fill>
    </dxf>
    <dxf>
      <font>
        <b/>
        <i val="0"/>
        <color auto="1"/>
      </font>
      <fill>
        <patternFill>
          <bgColor rgb="FFFFCCFF"/>
        </patternFill>
      </fill>
    </dxf>
    <dxf>
      <font>
        <b/>
        <i val="0"/>
        <color auto="1"/>
      </font>
      <fill>
        <patternFill>
          <bgColor rgb="FFFFCCFF"/>
        </patternFill>
      </fill>
    </dxf>
    <dxf>
      <font>
        <b/>
        <i val="0"/>
        <color auto="1"/>
      </font>
      <fill>
        <patternFill>
          <bgColor rgb="FF00FF00"/>
        </patternFill>
      </fill>
    </dxf>
    <dxf>
      <font>
        <b/>
        <i val="0"/>
        <condense val="0"/>
        <extend val="0"/>
        <color indexed="17"/>
      </font>
    </dxf>
    <dxf>
      <font>
        <b/>
        <i val="0"/>
        <condense val="0"/>
        <extend val="0"/>
        <color indexed="10"/>
      </font>
    </dxf>
    <dxf>
      <font>
        <b/>
        <i val="0"/>
        <condense val="0"/>
        <extend val="0"/>
        <color indexed="10"/>
      </font>
    </dxf>
    <dxf>
      <font>
        <b/>
        <i val="0"/>
        <color auto="1"/>
      </font>
      <fill>
        <patternFill>
          <bgColor rgb="FFFFCCFF"/>
        </patternFill>
      </fill>
    </dxf>
    <dxf>
      <font>
        <b/>
        <i val="0"/>
        <color auto="1"/>
      </font>
      <fill>
        <patternFill>
          <bgColor rgb="FF00FF00"/>
        </patternFill>
      </fill>
    </dxf>
    <dxf>
      <font>
        <b/>
        <i val="0"/>
        <color auto="1"/>
      </font>
      <fill>
        <patternFill>
          <bgColor rgb="FF00FF00"/>
        </patternFill>
      </fill>
    </dxf>
    <dxf>
      <font>
        <b/>
        <i val="0"/>
      </font>
      <fill>
        <patternFill>
          <bgColor rgb="FFFFFF00"/>
        </patternFill>
      </fill>
    </dxf>
    <dxf>
      <font>
        <b/>
        <i val="0"/>
      </font>
      <fill>
        <gradientFill degree="90">
          <stop position="0">
            <color theme="0"/>
          </stop>
          <stop position="0.5">
            <color rgb="FFFFCCCC"/>
          </stop>
          <stop position="1">
            <color theme="0"/>
          </stop>
        </gradientFill>
      </fill>
    </dxf>
    <dxf>
      <font>
        <b/>
        <i val="0"/>
      </font>
      <fill>
        <gradientFill degree="90">
          <stop position="0">
            <color theme="0"/>
          </stop>
          <stop position="0.5">
            <color rgb="FFFFFF00"/>
          </stop>
          <stop position="1">
            <color theme="0"/>
          </stop>
        </gradientFill>
      </fill>
    </dxf>
    <dxf>
      <font>
        <b/>
        <i val="0"/>
      </font>
      <fill>
        <patternFill>
          <bgColor rgb="FFFFFF00"/>
        </patternFill>
      </fill>
    </dxf>
    <dxf>
      <font>
        <b/>
        <i val="0"/>
      </font>
      <fill>
        <patternFill>
          <bgColor rgb="FFFFFF00"/>
        </patternFill>
      </fill>
    </dxf>
    <dxf>
      <font>
        <b/>
        <i val="0"/>
      </font>
      <fill>
        <gradientFill degree="90">
          <stop position="0">
            <color theme="0"/>
          </stop>
          <stop position="0.5">
            <color rgb="FFFFFF00"/>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FF00"/>
          </stop>
          <stop position="1">
            <color theme="0"/>
          </stop>
        </gradientFill>
      </fill>
    </dxf>
  </dxfs>
  <tableStyles count="0" defaultTableStyle="TableStyleMedium9" defaultPivotStyle="PivotStyleLight16"/>
  <colors>
    <mruColors>
      <color rgb="FFFFFF99"/>
      <color rgb="FFEBFFEB"/>
      <color rgb="FFE6FFCD"/>
      <color rgb="FFDDFFDD"/>
      <color rgb="FFCCFFCC"/>
      <color rgb="FF66FFFF"/>
      <color rgb="FFFFCCFF"/>
      <color rgb="FFE7FFFF"/>
      <color rgb="FFCCFF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O298"/>
  <sheetViews>
    <sheetView showGridLines="0" zoomScale="75" zoomScaleNormal="75" workbookViewId="0">
      <pane xSplit="1" ySplit="1" topLeftCell="B2" activePane="bottomRight" state="frozen"/>
      <selection pane="topRight" activeCell="B1" sqref="B1"/>
      <selection pane="bottomLeft" activeCell="A2" sqref="A2"/>
      <selection pane="bottomRight" activeCell="U1" sqref="U1"/>
    </sheetView>
  </sheetViews>
  <sheetFormatPr defaultRowHeight="12.75" x14ac:dyDescent="0.2"/>
  <cols>
    <col min="1" max="1" width="3.140625" style="5" customWidth="1"/>
    <col min="2" max="2" width="6.140625" style="5" customWidth="1"/>
    <col min="3" max="3" width="16.140625" style="5" customWidth="1"/>
    <col min="4" max="4" width="20.42578125" style="5" customWidth="1"/>
    <col min="5" max="5" width="8.7109375" style="5" customWidth="1"/>
    <col min="6" max="6" width="7.28515625" style="5" customWidth="1"/>
    <col min="7" max="7" width="8.28515625" style="5" customWidth="1"/>
    <col min="8" max="8" width="7.140625" style="5" customWidth="1"/>
    <col min="9" max="10" width="7.5703125" style="5" customWidth="1"/>
    <col min="11" max="11" width="8.7109375" style="5" customWidth="1"/>
    <col min="12" max="12" width="7" style="5" customWidth="1"/>
    <col min="13" max="13" width="9.7109375" style="5" customWidth="1"/>
    <col min="14" max="14" width="10.28515625" style="5" customWidth="1"/>
    <col min="15" max="15" width="12" style="5" customWidth="1"/>
    <col min="16" max="16" width="44" style="5" customWidth="1"/>
    <col min="17" max="17" width="9" style="5" customWidth="1"/>
    <col min="18" max="18" width="24.42578125" style="5" customWidth="1"/>
    <col min="19" max="19" width="12" style="5" customWidth="1"/>
    <col min="20" max="20" width="11.42578125" style="5" customWidth="1"/>
    <col min="21" max="21" width="11.7109375" style="5" customWidth="1"/>
    <col min="22" max="22" width="9.28515625" style="5" customWidth="1"/>
    <col min="23" max="23" width="10.28515625" style="5" customWidth="1"/>
    <col min="24" max="24" width="7.5703125" style="5" customWidth="1"/>
    <col min="25" max="25" width="8.85546875" style="5" customWidth="1"/>
    <col min="26" max="26" width="9.140625" style="5" customWidth="1"/>
    <col min="27" max="27" width="9.140625" style="5"/>
    <col min="28" max="29" width="9.140625" style="5" customWidth="1"/>
    <col min="30" max="31" width="9.140625" style="5"/>
    <col min="32" max="33" width="9.140625" style="5" customWidth="1"/>
    <col min="34" max="36" width="9.140625" style="5"/>
    <col min="37" max="37" width="9.140625" style="5" customWidth="1"/>
    <col min="38" max="16384" width="9.140625" style="5"/>
  </cols>
  <sheetData>
    <row r="1" spans="1:41" ht="21" x14ac:dyDescent="0.35">
      <c r="A1"/>
      <c r="B1" s="241" t="s">
        <v>24</v>
      </c>
      <c r="C1" s="241" t="s">
        <v>30</v>
      </c>
      <c r="D1" s="479" t="s">
        <v>311</v>
      </c>
      <c r="E1" s="241" t="s">
        <v>158</v>
      </c>
      <c r="F1" s="28" t="s">
        <v>271</v>
      </c>
      <c r="G1" s="28" t="s">
        <v>31</v>
      </c>
      <c r="H1" s="29" t="s">
        <v>32</v>
      </c>
      <c r="I1" s="242" t="s">
        <v>33</v>
      </c>
      <c r="J1" s="241" t="s">
        <v>34</v>
      </c>
      <c r="K1" s="241" t="s">
        <v>35</v>
      </c>
      <c r="L1" s="243" t="s">
        <v>36</v>
      </c>
      <c r="M1" s="241" t="s">
        <v>29</v>
      </c>
      <c r="N1" s="241" t="s">
        <v>157</v>
      </c>
      <c r="O1" s="241" t="s">
        <v>273</v>
      </c>
      <c r="P1" s="244" t="s">
        <v>156</v>
      </c>
      <c r="Q1" s="529" t="s">
        <v>386</v>
      </c>
      <c r="R1" s="530"/>
      <c r="S1" s="391" t="s">
        <v>292</v>
      </c>
      <c r="T1" s="392" t="s">
        <v>293</v>
      </c>
      <c r="U1" s="393" t="s">
        <v>294</v>
      </c>
      <c r="V1" s="394" t="s">
        <v>295</v>
      </c>
      <c r="W1" s="386" t="s">
        <v>37</v>
      </c>
      <c r="X1" s="535" t="s">
        <v>120</v>
      </c>
      <c r="Y1" s="387" t="s">
        <v>289</v>
      </c>
      <c r="Z1"/>
    </row>
    <row r="2" spans="1:41" ht="18" customHeight="1" x14ac:dyDescent="0.25">
      <c r="B2" s="184">
        <v>1</v>
      </c>
      <c r="C2" s="111" t="s">
        <v>25</v>
      </c>
      <c r="D2" s="466" t="s">
        <v>307</v>
      </c>
      <c r="E2" s="111">
        <v>1</v>
      </c>
      <c r="F2" s="145">
        <v>30</v>
      </c>
      <c r="G2" s="144">
        <v>10</v>
      </c>
      <c r="H2" s="112">
        <v>0</v>
      </c>
      <c r="I2" s="111">
        <v>29.4</v>
      </c>
      <c r="J2" s="117">
        <v>40.1</v>
      </c>
      <c r="K2" s="207">
        <f t="shared" ref="K2:K9" si="0">I2/J2</f>
        <v>0.73316708229426431</v>
      </c>
      <c r="L2" s="176">
        <f t="shared" ref="L2:L9" si="1">SQRT(POWER(G2,2)+POWER(I2,2))*1.96*SQRT(2)</f>
        <v>86.077701828057656</v>
      </c>
      <c r="M2" s="358">
        <v>36.700000000000003</v>
      </c>
      <c r="N2" s="209">
        <f>(M2-H2)/G2</f>
        <v>3.6700000000000004</v>
      </c>
      <c r="O2" s="116">
        <f>SQRT(POWER(3,2)*POWER(G2,2)+POWER(H2,2))</f>
        <v>30</v>
      </c>
      <c r="P2" s="250" t="str">
        <f t="shared" ref="P2:P9" si="2">IF(N2&gt;=6,"13s(N2,R1)",(IF(N2&gt;=6,"13s(N2,R1)",IF(N2&gt;=5,"13s/22s/R4s(N2,R1)",IF(N2&gt;=4,"13s/22s/R4s/41s(N4,R1/N2,R2)",IF(N2&gt;=3,"13s/22s/R4s/41s/8x(N4R2/N2R4)",IF(N2&gt;=2,"13s/22s/R4s/41s/10x(N5R2/N2R5)","Unaceptable")))))))</f>
        <v>13s/22s/R4s/41s/8x(N4R2/N2R4)</v>
      </c>
      <c r="Q2"/>
      <c r="R2"/>
      <c r="S2"/>
      <c r="T2"/>
      <c r="U2"/>
      <c r="V2"/>
      <c r="W2"/>
      <c r="X2"/>
      <c r="Y2"/>
      <c r="Z2"/>
      <c r="AA2"/>
      <c r="AB2"/>
      <c r="AC2"/>
      <c r="AD2"/>
      <c r="AE2"/>
      <c r="AF2"/>
      <c r="AG2"/>
      <c r="AH2"/>
      <c r="AI2"/>
      <c r="AJ2"/>
      <c r="AK2"/>
      <c r="AL2"/>
      <c r="AM2"/>
      <c r="AN2"/>
      <c r="AO2"/>
    </row>
    <row r="3" spans="1:41" ht="18" customHeight="1" x14ac:dyDescent="0.25">
      <c r="A3" s="6"/>
      <c r="B3" s="185">
        <v>2</v>
      </c>
      <c r="C3" s="123" t="s">
        <v>25</v>
      </c>
      <c r="D3" s="132"/>
      <c r="E3" s="123">
        <v>2</v>
      </c>
      <c r="F3" s="148">
        <v>30</v>
      </c>
      <c r="G3" s="125">
        <v>10</v>
      </c>
      <c r="H3" s="124">
        <v>0</v>
      </c>
      <c r="I3" s="123">
        <v>29.4</v>
      </c>
      <c r="J3" s="128">
        <v>40.1</v>
      </c>
      <c r="K3" s="229">
        <f t="shared" si="0"/>
        <v>0.73316708229426431</v>
      </c>
      <c r="L3" s="177">
        <f t="shared" si="1"/>
        <v>86.077701828057656</v>
      </c>
      <c r="M3" s="359">
        <v>36.700000000000003</v>
      </c>
      <c r="N3" s="230">
        <f t="shared" ref="N3:N9" si="3">(M3-H3)/G3</f>
        <v>3.6700000000000004</v>
      </c>
      <c r="O3" s="127">
        <f>SQRT(POWER(3,2)*POWER(G3,2)+POWER(H3,2))</f>
        <v>30</v>
      </c>
      <c r="P3" s="252" t="str">
        <f t="shared" si="2"/>
        <v>13s/22s/R4s/41s/8x(N4R2/N2R4)</v>
      </c>
      <c r="R3"/>
      <c r="S3"/>
      <c r="T3"/>
      <c r="U3"/>
      <c r="V3"/>
      <c r="W3"/>
      <c r="X3"/>
      <c r="Y3"/>
      <c r="Z3"/>
      <c r="AA3"/>
      <c r="AC3"/>
      <c r="AD3"/>
      <c r="AE3"/>
      <c r="AF3"/>
      <c r="AG3"/>
      <c r="AH3"/>
      <c r="AI3"/>
      <c r="AJ3"/>
      <c r="AK3"/>
      <c r="AL3"/>
      <c r="AM3"/>
      <c r="AN3"/>
      <c r="AO3"/>
    </row>
    <row r="4" spans="1:41" ht="18" customHeight="1" x14ac:dyDescent="0.25">
      <c r="A4" s="6"/>
      <c r="B4" s="184">
        <v>3</v>
      </c>
      <c r="C4" s="255" t="s">
        <v>250</v>
      </c>
      <c r="D4" s="466" t="s">
        <v>307</v>
      </c>
      <c r="E4" s="111">
        <v>1</v>
      </c>
      <c r="F4" s="145">
        <v>30</v>
      </c>
      <c r="G4" s="144">
        <v>2</v>
      </c>
      <c r="H4" s="112">
        <v>0</v>
      </c>
      <c r="I4" s="111">
        <v>5.9</v>
      </c>
      <c r="J4" s="117">
        <v>15.5</v>
      </c>
      <c r="K4" s="207">
        <f t="shared" si="0"/>
        <v>0.38064516129032261</v>
      </c>
      <c r="L4" s="176">
        <f t="shared" si="1"/>
        <v>17.268033819749139</v>
      </c>
      <c r="M4" s="358">
        <v>9</v>
      </c>
      <c r="N4" s="209">
        <f t="shared" si="3"/>
        <v>4.5</v>
      </c>
      <c r="O4" s="116">
        <f t="shared" ref="O4:O67" si="4">SQRT(POWER(3,2)*POWER(G4,2)+POWER(H4,2))</f>
        <v>6</v>
      </c>
      <c r="P4" s="250" t="str">
        <f t="shared" si="2"/>
        <v>13s/22s/R4s/41s(N4,R1/N2,R2)</v>
      </c>
      <c r="R4"/>
      <c r="S4"/>
      <c r="T4"/>
      <c r="U4"/>
      <c r="V4"/>
      <c r="W4"/>
      <c r="X4"/>
      <c r="Y4"/>
      <c r="Z4"/>
      <c r="AA4"/>
      <c r="AC4"/>
      <c r="AD4"/>
      <c r="AE4"/>
      <c r="AF4"/>
      <c r="AG4"/>
      <c r="AH4"/>
      <c r="AI4"/>
      <c r="AJ4"/>
      <c r="AK4"/>
      <c r="AL4"/>
      <c r="AM4"/>
      <c r="AN4"/>
      <c r="AO4"/>
    </row>
    <row r="5" spans="1:41" ht="18" customHeight="1" x14ac:dyDescent="0.25">
      <c r="A5" s="6"/>
      <c r="B5" s="185">
        <v>4</v>
      </c>
      <c r="C5" s="257" t="s">
        <v>250</v>
      </c>
      <c r="D5" s="132"/>
      <c r="E5" s="123">
        <v>2</v>
      </c>
      <c r="F5" s="148">
        <v>30</v>
      </c>
      <c r="G5" s="125">
        <v>2.5</v>
      </c>
      <c r="H5" s="124">
        <v>0</v>
      </c>
      <c r="I5" s="123">
        <v>5.9</v>
      </c>
      <c r="J5" s="128">
        <v>15.5</v>
      </c>
      <c r="K5" s="229">
        <f t="shared" si="0"/>
        <v>0.38064516129032261</v>
      </c>
      <c r="L5" s="177">
        <f t="shared" si="1"/>
        <v>17.761536870440015</v>
      </c>
      <c r="M5" s="359">
        <v>9</v>
      </c>
      <c r="N5" s="230">
        <f t="shared" si="3"/>
        <v>3.6</v>
      </c>
      <c r="O5" s="127">
        <f t="shared" si="4"/>
        <v>7.5</v>
      </c>
      <c r="P5" s="252" t="str">
        <f t="shared" si="2"/>
        <v>13s/22s/R4s/41s/8x(N4R2/N2R4)</v>
      </c>
      <c r="R5"/>
      <c r="S5"/>
      <c r="T5"/>
      <c r="U5"/>
      <c r="V5"/>
      <c r="W5"/>
      <c r="X5"/>
      <c r="Y5"/>
      <c r="Z5"/>
      <c r="AA5"/>
      <c r="AC5"/>
      <c r="AD5"/>
      <c r="AE5"/>
      <c r="AF5"/>
      <c r="AG5"/>
      <c r="AH5"/>
      <c r="AI5"/>
      <c r="AJ5"/>
      <c r="AK5"/>
      <c r="AL5"/>
      <c r="AM5"/>
      <c r="AN5"/>
      <c r="AO5"/>
    </row>
    <row r="6" spans="1:41" ht="18" customHeight="1" x14ac:dyDescent="0.25">
      <c r="A6" s="6"/>
      <c r="B6" s="184">
        <v>5</v>
      </c>
      <c r="C6" s="111" t="s">
        <v>38</v>
      </c>
      <c r="D6" s="466" t="s">
        <v>307</v>
      </c>
      <c r="E6" s="111">
        <v>1</v>
      </c>
      <c r="F6" s="145">
        <v>30</v>
      </c>
      <c r="G6" s="144">
        <v>4.5</v>
      </c>
      <c r="H6" s="112">
        <v>0</v>
      </c>
      <c r="I6" s="111">
        <v>14.6</v>
      </c>
      <c r="J6" s="117">
        <v>45.4</v>
      </c>
      <c r="K6" s="207">
        <f t="shared" si="0"/>
        <v>0.32158590308370044</v>
      </c>
      <c r="L6" s="176">
        <f t="shared" si="1"/>
        <v>42.347794653322858</v>
      </c>
      <c r="M6" s="358">
        <v>24</v>
      </c>
      <c r="N6" s="209">
        <f t="shared" si="3"/>
        <v>5.333333333333333</v>
      </c>
      <c r="O6" s="116">
        <f t="shared" si="4"/>
        <v>13.5</v>
      </c>
      <c r="P6" s="250" t="str">
        <f t="shared" si="2"/>
        <v>13s/22s/R4s(N2,R1)</v>
      </c>
      <c r="R6"/>
      <c r="S6"/>
      <c r="T6"/>
      <c r="U6"/>
      <c r="V6"/>
      <c r="W6"/>
      <c r="X6"/>
      <c r="Y6"/>
      <c r="Z6"/>
      <c r="AA6"/>
      <c r="AC6"/>
      <c r="AD6"/>
      <c r="AE6"/>
      <c r="AF6"/>
      <c r="AG6"/>
      <c r="AH6"/>
      <c r="AI6"/>
      <c r="AJ6"/>
      <c r="AK6"/>
      <c r="AL6"/>
      <c r="AM6"/>
      <c r="AN6"/>
      <c r="AO6"/>
    </row>
    <row r="7" spans="1:41" ht="18" customHeight="1" x14ac:dyDescent="0.25">
      <c r="A7" s="6"/>
      <c r="B7" s="185">
        <v>6</v>
      </c>
      <c r="C7" s="123" t="s">
        <v>38</v>
      </c>
      <c r="D7" s="132"/>
      <c r="E7" s="123">
        <v>2</v>
      </c>
      <c r="F7" s="148">
        <v>30</v>
      </c>
      <c r="G7" s="125">
        <v>4.5</v>
      </c>
      <c r="H7" s="124">
        <v>0</v>
      </c>
      <c r="I7" s="123">
        <v>14.6</v>
      </c>
      <c r="J7" s="128">
        <v>45.4</v>
      </c>
      <c r="K7" s="229">
        <f t="shared" si="0"/>
        <v>0.32158590308370044</v>
      </c>
      <c r="L7" s="177">
        <f t="shared" si="1"/>
        <v>42.347794653322858</v>
      </c>
      <c r="M7" s="359">
        <v>24</v>
      </c>
      <c r="N7" s="230">
        <f t="shared" si="3"/>
        <v>5.333333333333333</v>
      </c>
      <c r="O7" s="127">
        <f t="shared" si="4"/>
        <v>13.5</v>
      </c>
      <c r="P7" s="252" t="str">
        <f t="shared" si="2"/>
        <v>13s/22s/R4s(N2,R1)</v>
      </c>
      <c r="R7"/>
      <c r="S7"/>
      <c r="T7"/>
      <c r="U7"/>
      <c r="V7"/>
      <c r="AC7"/>
      <c r="AD7"/>
      <c r="AE7"/>
      <c r="AF7"/>
      <c r="AG7"/>
      <c r="AH7"/>
      <c r="AI7"/>
      <c r="AJ7"/>
      <c r="AK7"/>
      <c r="AL7"/>
      <c r="AM7"/>
      <c r="AN7"/>
      <c r="AO7"/>
    </row>
    <row r="8" spans="1:41" ht="18" customHeight="1" x14ac:dyDescent="0.25">
      <c r="A8" s="6"/>
      <c r="B8" s="184">
        <v>7</v>
      </c>
      <c r="C8" s="111" t="s">
        <v>116</v>
      </c>
      <c r="D8" s="466" t="s">
        <v>307</v>
      </c>
      <c r="E8" s="111">
        <v>1</v>
      </c>
      <c r="F8" s="145">
        <v>30</v>
      </c>
      <c r="G8" s="144">
        <v>1.8890261424536068</v>
      </c>
      <c r="H8" s="112">
        <v>0</v>
      </c>
      <c r="I8" s="111">
        <v>12.8</v>
      </c>
      <c r="J8" s="117">
        <v>26.3</v>
      </c>
      <c r="K8" s="207">
        <f t="shared" si="0"/>
        <v>0.48669201520912547</v>
      </c>
      <c r="L8" s="176">
        <f t="shared" si="1"/>
        <v>35.864081903108023</v>
      </c>
      <c r="M8" s="358">
        <v>17.899999999999999</v>
      </c>
      <c r="N8" s="209">
        <f t="shared" si="3"/>
        <v>9.4757820433073281</v>
      </c>
      <c r="O8" s="116">
        <f t="shared" si="4"/>
        <v>5.6670784273608206</v>
      </c>
      <c r="P8" s="250" t="str">
        <f t="shared" si="2"/>
        <v>13s(N2,R1)</v>
      </c>
      <c r="R8"/>
      <c r="S8"/>
      <c r="T8"/>
      <c r="U8"/>
      <c r="V8"/>
      <c r="AC8"/>
      <c r="AD8"/>
      <c r="AE8"/>
      <c r="AF8"/>
      <c r="AG8"/>
      <c r="AH8"/>
      <c r="AI8"/>
      <c r="AJ8"/>
      <c r="AK8"/>
      <c r="AL8"/>
      <c r="AM8"/>
      <c r="AN8"/>
      <c r="AO8"/>
    </row>
    <row r="9" spans="1:41" ht="18" customHeight="1" x14ac:dyDescent="0.25">
      <c r="A9" s="6"/>
      <c r="B9" s="185">
        <v>8</v>
      </c>
      <c r="C9" s="123" t="s">
        <v>116</v>
      </c>
      <c r="D9" s="123"/>
      <c r="E9" s="123">
        <v>2</v>
      </c>
      <c r="F9" s="148">
        <v>30</v>
      </c>
      <c r="G9" s="125">
        <v>1.8890261424536068</v>
      </c>
      <c r="H9" s="124">
        <v>0</v>
      </c>
      <c r="I9" s="123">
        <v>12.8</v>
      </c>
      <c r="J9" s="128">
        <v>26.3</v>
      </c>
      <c r="K9" s="229">
        <f t="shared" si="0"/>
        <v>0.48669201520912547</v>
      </c>
      <c r="L9" s="177">
        <f t="shared" si="1"/>
        <v>35.864081903108023</v>
      </c>
      <c r="M9" s="359">
        <v>17.899999999999999</v>
      </c>
      <c r="N9" s="230">
        <f t="shared" si="3"/>
        <v>9.4757820433073281</v>
      </c>
      <c r="O9" s="127">
        <f t="shared" si="4"/>
        <v>5.6670784273608206</v>
      </c>
      <c r="P9" s="252" t="str">
        <f t="shared" si="2"/>
        <v>13s(N2,R1)</v>
      </c>
      <c r="R9"/>
      <c r="S9"/>
      <c r="T9"/>
      <c r="U9"/>
      <c r="V9"/>
      <c r="AC9"/>
      <c r="AD9"/>
      <c r="AE9"/>
      <c r="AF9"/>
      <c r="AG9"/>
      <c r="AH9"/>
      <c r="AI9"/>
      <c r="AJ9"/>
      <c r="AK9"/>
      <c r="AL9"/>
      <c r="AM9"/>
      <c r="AN9"/>
      <c r="AO9"/>
    </row>
    <row r="10" spans="1:41" ht="18" customHeight="1" x14ac:dyDescent="0.25">
      <c r="A10" s="6"/>
      <c r="B10" s="259">
        <v>9</v>
      </c>
      <c r="C10" s="260" t="s">
        <v>186</v>
      </c>
      <c r="D10" s="470" t="s">
        <v>307</v>
      </c>
      <c r="E10" s="39">
        <v>1</v>
      </c>
      <c r="F10" s="531">
        <v>30</v>
      </c>
      <c r="G10" s="532">
        <v>1.1200000000000001</v>
      </c>
      <c r="H10" s="98">
        <v>0</v>
      </c>
      <c r="I10" s="40"/>
      <c r="J10" s="43"/>
      <c r="K10" s="81"/>
      <c r="L10" s="261"/>
      <c r="M10" s="53"/>
      <c r="N10" s="51"/>
      <c r="O10" s="43">
        <f t="shared" si="4"/>
        <v>3.3600000000000003</v>
      </c>
      <c r="P10" s="52"/>
      <c r="R10"/>
      <c r="S10"/>
      <c r="T10"/>
      <c r="U10"/>
      <c r="V10"/>
      <c r="AC10"/>
      <c r="AD10"/>
      <c r="AE10"/>
      <c r="AF10"/>
      <c r="AG10"/>
      <c r="AH10"/>
      <c r="AI10"/>
      <c r="AJ10"/>
      <c r="AK10"/>
      <c r="AL10"/>
      <c r="AM10"/>
      <c r="AN10"/>
      <c r="AO10"/>
    </row>
    <row r="11" spans="1:41" ht="18" customHeight="1" x14ac:dyDescent="0.25">
      <c r="A11" s="6"/>
      <c r="B11" s="262">
        <v>10</v>
      </c>
      <c r="C11" s="263" t="s">
        <v>186</v>
      </c>
      <c r="D11" s="469"/>
      <c r="E11" s="55">
        <v>2</v>
      </c>
      <c r="F11" s="533">
        <v>30</v>
      </c>
      <c r="G11" s="534">
        <v>1.1200000000000001</v>
      </c>
      <c r="H11" s="105">
        <v>0</v>
      </c>
      <c r="I11" s="57"/>
      <c r="J11" s="60"/>
      <c r="K11" s="80"/>
      <c r="L11" s="264"/>
      <c r="M11" s="84"/>
      <c r="N11" s="60"/>
      <c r="O11" s="60">
        <f t="shared" si="4"/>
        <v>3.3600000000000003</v>
      </c>
      <c r="P11" s="61"/>
      <c r="R11"/>
      <c r="S11"/>
      <c r="T11"/>
      <c r="U11"/>
      <c r="V11"/>
      <c r="AC11"/>
      <c r="AD11"/>
      <c r="AE11"/>
      <c r="AF11"/>
      <c r="AG11"/>
      <c r="AH11"/>
      <c r="AI11"/>
      <c r="AJ11"/>
      <c r="AK11"/>
      <c r="AL11"/>
      <c r="AM11"/>
      <c r="AN11"/>
      <c r="AO11"/>
    </row>
    <row r="12" spans="1:41" ht="18" customHeight="1" x14ac:dyDescent="0.25">
      <c r="A12" s="6"/>
      <c r="B12" s="259">
        <v>11</v>
      </c>
      <c r="C12" s="260" t="s">
        <v>187</v>
      </c>
      <c r="D12" s="470" t="s">
        <v>307</v>
      </c>
      <c r="E12" s="39">
        <v>1</v>
      </c>
      <c r="F12" s="531">
        <v>30</v>
      </c>
      <c r="G12" s="532">
        <v>1.8890261424536068</v>
      </c>
      <c r="H12" s="98">
        <v>0</v>
      </c>
      <c r="I12" s="40"/>
      <c r="J12" s="43"/>
      <c r="K12" s="79"/>
      <c r="L12" s="261"/>
      <c r="M12" s="53"/>
      <c r="N12" s="43"/>
      <c r="O12" s="43">
        <f t="shared" si="4"/>
        <v>5.6670784273608206</v>
      </c>
      <c r="P12" s="44"/>
      <c r="R12"/>
      <c r="S12"/>
      <c r="T12"/>
      <c r="U12"/>
      <c r="V12"/>
      <c r="AC12"/>
      <c r="AD12"/>
      <c r="AE12"/>
      <c r="AF12"/>
      <c r="AG12"/>
      <c r="AH12"/>
      <c r="AI12"/>
      <c r="AJ12"/>
      <c r="AK12"/>
      <c r="AL12"/>
      <c r="AM12"/>
      <c r="AN12"/>
      <c r="AO12"/>
    </row>
    <row r="13" spans="1:41" ht="18" customHeight="1" x14ac:dyDescent="0.25">
      <c r="A13" s="6"/>
      <c r="B13" s="262">
        <v>12</v>
      </c>
      <c r="C13" s="263" t="s">
        <v>187</v>
      </c>
      <c r="D13" s="469"/>
      <c r="E13" s="55">
        <v>2</v>
      </c>
      <c r="F13" s="533">
        <v>30</v>
      </c>
      <c r="G13" s="534">
        <v>1.8890261424536068</v>
      </c>
      <c r="H13" s="105">
        <v>0</v>
      </c>
      <c r="I13" s="57"/>
      <c r="J13" s="60"/>
      <c r="K13" s="80"/>
      <c r="L13" s="264"/>
      <c r="M13" s="84"/>
      <c r="N13" s="60"/>
      <c r="O13" s="60">
        <f t="shared" si="4"/>
        <v>5.6670784273608206</v>
      </c>
      <c r="P13" s="61"/>
      <c r="R13"/>
      <c r="S13"/>
      <c r="T13"/>
      <c r="U13"/>
      <c r="V13"/>
      <c r="AC13"/>
      <c r="AD13"/>
      <c r="AE13"/>
      <c r="AF13"/>
      <c r="AG13"/>
      <c r="AH13"/>
      <c r="AI13"/>
      <c r="AJ13"/>
      <c r="AK13"/>
      <c r="AL13"/>
      <c r="AM13"/>
      <c r="AN13"/>
      <c r="AO13"/>
    </row>
    <row r="14" spans="1:41" ht="18" customHeight="1" x14ac:dyDescent="0.25">
      <c r="A14" s="6"/>
      <c r="B14" s="259">
        <v>13</v>
      </c>
      <c r="C14" s="260" t="s">
        <v>188</v>
      </c>
      <c r="D14" s="470" t="s">
        <v>307</v>
      </c>
      <c r="E14" s="39">
        <v>1</v>
      </c>
      <c r="F14" s="531">
        <v>30</v>
      </c>
      <c r="G14" s="532">
        <v>2.0382272967572712</v>
      </c>
      <c r="H14" s="98">
        <v>0</v>
      </c>
      <c r="I14" s="40"/>
      <c r="J14" s="43"/>
      <c r="K14" s="79"/>
      <c r="L14" s="265"/>
      <c r="M14" s="53"/>
      <c r="N14" s="43"/>
      <c r="O14" s="43">
        <f t="shared" si="4"/>
        <v>6.1146818902718136</v>
      </c>
      <c r="P14" s="44"/>
      <c r="R14"/>
      <c r="S14"/>
      <c r="T14"/>
      <c r="U14"/>
      <c r="V14"/>
      <c r="AC14"/>
      <c r="AD14"/>
      <c r="AE14"/>
      <c r="AF14"/>
      <c r="AG14"/>
      <c r="AH14"/>
      <c r="AI14"/>
      <c r="AJ14"/>
      <c r="AK14"/>
      <c r="AL14"/>
      <c r="AM14"/>
      <c r="AN14"/>
      <c r="AO14"/>
    </row>
    <row r="15" spans="1:41" ht="18" customHeight="1" x14ac:dyDescent="0.25">
      <c r="A15" s="6"/>
      <c r="B15" s="262">
        <v>14</v>
      </c>
      <c r="C15" s="263" t="s">
        <v>188</v>
      </c>
      <c r="D15" s="469"/>
      <c r="E15" s="55">
        <v>2</v>
      </c>
      <c r="F15" s="533">
        <v>30</v>
      </c>
      <c r="G15" s="534">
        <v>2.0382272967572712</v>
      </c>
      <c r="H15" s="105">
        <v>0</v>
      </c>
      <c r="I15" s="57"/>
      <c r="J15" s="60"/>
      <c r="K15" s="80"/>
      <c r="L15" s="266"/>
      <c r="M15" s="84"/>
      <c r="N15" s="60"/>
      <c r="O15" s="60">
        <f t="shared" si="4"/>
        <v>6.1146818902718136</v>
      </c>
      <c r="P15" s="61"/>
      <c r="R15"/>
      <c r="S15"/>
      <c r="T15"/>
      <c r="U15"/>
      <c r="V15"/>
      <c r="AC15"/>
      <c r="AD15"/>
      <c r="AE15"/>
      <c r="AF15"/>
      <c r="AG15"/>
      <c r="AH15"/>
      <c r="AI15"/>
      <c r="AJ15"/>
      <c r="AK15"/>
      <c r="AL15"/>
      <c r="AM15"/>
      <c r="AN15"/>
      <c r="AO15"/>
    </row>
    <row r="16" spans="1:41" ht="18" customHeight="1" x14ac:dyDescent="0.25">
      <c r="A16" s="6"/>
      <c r="B16" s="184">
        <v>15</v>
      </c>
      <c r="C16" s="255" t="s">
        <v>189</v>
      </c>
      <c r="D16" s="466" t="s">
        <v>307</v>
      </c>
      <c r="E16" s="111">
        <v>1</v>
      </c>
      <c r="F16" s="145">
        <v>30</v>
      </c>
      <c r="G16" s="113">
        <v>2.8657045460039714</v>
      </c>
      <c r="H16" s="112">
        <v>0</v>
      </c>
      <c r="I16" s="152"/>
      <c r="J16" s="119"/>
      <c r="K16" s="151"/>
      <c r="L16" s="256"/>
      <c r="M16" s="110"/>
      <c r="N16" s="119"/>
      <c r="O16" s="119">
        <f t="shared" si="4"/>
        <v>8.5971136380119137</v>
      </c>
      <c r="P16" s="120"/>
      <c r="R16"/>
      <c r="S16"/>
      <c r="T16"/>
      <c r="U16"/>
      <c r="V16"/>
      <c r="AC16"/>
      <c r="AD16"/>
      <c r="AE16"/>
      <c r="AF16"/>
      <c r="AG16"/>
      <c r="AH16"/>
      <c r="AI16"/>
      <c r="AJ16"/>
      <c r="AK16"/>
      <c r="AL16"/>
      <c r="AM16"/>
      <c r="AN16"/>
      <c r="AO16"/>
    </row>
    <row r="17" spans="1:41" ht="18" customHeight="1" x14ac:dyDescent="0.25">
      <c r="A17" s="6"/>
      <c r="B17" s="185">
        <v>16</v>
      </c>
      <c r="C17" s="257" t="s">
        <v>189</v>
      </c>
      <c r="D17" s="123"/>
      <c r="E17" s="123">
        <v>2</v>
      </c>
      <c r="F17" s="148">
        <v>30</v>
      </c>
      <c r="G17" s="201">
        <v>2.8657045460039714</v>
      </c>
      <c r="H17" s="124">
        <v>0</v>
      </c>
      <c r="I17" s="155"/>
      <c r="J17" s="129"/>
      <c r="K17" s="154"/>
      <c r="L17" s="258"/>
      <c r="M17" s="168"/>
      <c r="N17" s="129"/>
      <c r="O17" s="129">
        <f t="shared" si="4"/>
        <v>8.5971136380119137</v>
      </c>
      <c r="P17" s="130"/>
      <c r="R17"/>
      <c r="S17"/>
      <c r="T17"/>
      <c r="U17"/>
      <c r="V17"/>
      <c r="AC17"/>
      <c r="AD17"/>
      <c r="AE17"/>
      <c r="AF17"/>
      <c r="AG17"/>
      <c r="AH17"/>
      <c r="AI17"/>
      <c r="AJ17"/>
      <c r="AK17"/>
      <c r="AL17"/>
      <c r="AM17"/>
      <c r="AN17"/>
      <c r="AO17"/>
    </row>
    <row r="18" spans="1:41" ht="18" customHeight="1" x14ac:dyDescent="0.25">
      <c r="A18" s="6"/>
      <c r="B18" s="259">
        <v>17</v>
      </c>
      <c r="C18" s="260" t="s">
        <v>190</v>
      </c>
      <c r="D18" s="470" t="s">
        <v>307</v>
      </c>
      <c r="E18" s="39">
        <v>1</v>
      </c>
      <c r="F18" s="531">
        <v>30</v>
      </c>
      <c r="G18" s="532">
        <v>2.8657045460039714</v>
      </c>
      <c r="H18" s="98">
        <v>0</v>
      </c>
      <c r="I18" s="40"/>
      <c r="J18" s="43"/>
      <c r="K18" s="79"/>
      <c r="L18" s="265"/>
      <c r="M18" s="53"/>
      <c r="N18" s="43"/>
      <c r="O18" s="43">
        <f t="shared" si="4"/>
        <v>8.5971136380119137</v>
      </c>
      <c r="P18" s="44"/>
      <c r="R18"/>
      <c r="S18"/>
      <c r="T18"/>
      <c r="U18"/>
      <c r="V18"/>
      <c r="AC18"/>
      <c r="AD18"/>
      <c r="AE18"/>
      <c r="AF18"/>
      <c r="AG18"/>
      <c r="AH18"/>
      <c r="AI18"/>
      <c r="AJ18"/>
      <c r="AK18"/>
      <c r="AL18"/>
      <c r="AM18"/>
      <c r="AN18"/>
      <c r="AO18"/>
    </row>
    <row r="19" spans="1:41" ht="18" customHeight="1" x14ac:dyDescent="0.25">
      <c r="A19" s="6"/>
      <c r="B19" s="262">
        <v>18</v>
      </c>
      <c r="C19" s="263" t="s">
        <v>190</v>
      </c>
      <c r="D19" s="469"/>
      <c r="E19" s="55">
        <v>2</v>
      </c>
      <c r="F19" s="533">
        <v>30</v>
      </c>
      <c r="G19" s="534">
        <v>2.8657045460039714</v>
      </c>
      <c r="H19" s="105">
        <v>0</v>
      </c>
      <c r="I19" s="57"/>
      <c r="J19" s="60"/>
      <c r="K19" s="80"/>
      <c r="L19" s="266"/>
      <c r="M19" s="84"/>
      <c r="N19" s="60"/>
      <c r="O19" s="60">
        <f t="shared" si="4"/>
        <v>8.5971136380119137</v>
      </c>
      <c r="P19" s="61"/>
      <c r="R19"/>
      <c r="S19"/>
      <c r="T19"/>
      <c r="U19"/>
      <c r="V19"/>
      <c r="AC19"/>
      <c r="AD19"/>
      <c r="AE19"/>
      <c r="AF19"/>
      <c r="AG19"/>
      <c r="AH19"/>
      <c r="AI19"/>
      <c r="AJ19"/>
      <c r="AK19"/>
      <c r="AL19"/>
      <c r="AM19"/>
      <c r="AN19"/>
      <c r="AO19"/>
    </row>
    <row r="20" spans="1:41" ht="18" customHeight="1" x14ac:dyDescent="0.25">
      <c r="A20" s="6"/>
      <c r="B20" s="259">
        <v>19</v>
      </c>
      <c r="C20" s="260" t="s">
        <v>191</v>
      </c>
      <c r="D20" s="470" t="s">
        <v>307</v>
      </c>
      <c r="E20" s="39">
        <v>1</v>
      </c>
      <c r="F20" s="531">
        <v>30</v>
      </c>
      <c r="G20" s="532">
        <v>1.9768847255084796</v>
      </c>
      <c r="H20" s="98">
        <v>0</v>
      </c>
      <c r="I20" s="40"/>
      <c r="J20" s="43"/>
      <c r="K20" s="79"/>
      <c r="L20" s="265"/>
      <c r="M20" s="53"/>
      <c r="N20" s="43"/>
      <c r="O20" s="43">
        <f t="shared" si="4"/>
        <v>5.9306541765254384</v>
      </c>
      <c r="P20" s="44"/>
      <c r="R20"/>
      <c r="S20"/>
      <c r="T20"/>
      <c r="U20"/>
      <c r="V20"/>
      <c r="AC20"/>
      <c r="AD20"/>
      <c r="AE20"/>
      <c r="AF20"/>
      <c r="AG20"/>
      <c r="AH20"/>
      <c r="AI20"/>
      <c r="AJ20"/>
      <c r="AK20"/>
      <c r="AL20"/>
      <c r="AM20"/>
      <c r="AN20"/>
      <c r="AO20"/>
    </row>
    <row r="21" spans="1:41" ht="18" customHeight="1" x14ac:dyDescent="0.25">
      <c r="A21" s="6"/>
      <c r="B21" s="262">
        <v>20</v>
      </c>
      <c r="C21" s="263" t="s">
        <v>191</v>
      </c>
      <c r="D21" s="469"/>
      <c r="E21" s="55">
        <v>2</v>
      </c>
      <c r="F21" s="533">
        <v>30</v>
      </c>
      <c r="G21" s="534">
        <v>1.9768847255084796</v>
      </c>
      <c r="H21" s="105">
        <v>0</v>
      </c>
      <c r="I21" s="57"/>
      <c r="J21" s="60"/>
      <c r="K21" s="80"/>
      <c r="L21" s="266"/>
      <c r="M21" s="84"/>
      <c r="N21" s="60"/>
      <c r="O21" s="60">
        <f t="shared" si="4"/>
        <v>5.9306541765254384</v>
      </c>
      <c r="P21" s="61"/>
      <c r="R21"/>
      <c r="S21"/>
      <c r="T21"/>
      <c r="U21"/>
      <c r="V21"/>
      <c r="AC21"/>
      <c r="AD21"/>
      <c r="AE21"/>
      <c r="AF21"/>
      <c r="AG21"/>
      <c r="AH21"/>
      <c r="AI21"/>
      <c r="AJ21"/>
      <c r="AK21"/>
      <c r="AL21"/>
      <c r="AM21"/>
      <c r="AN21"/>
      <c r="AO21"/>
    </row>
    <row r="22" spans="1:41" ht="18" customHeight="1" x14ac:dyDescent="0.25">
      <c r="A22" s="6"/>
      <c r="B22" s="259">
        <v>21</v>
      </c>
      <c r="C22" s="260" t="s">
        <v>192</v>
      </c>
      <c r="D22" s="470" t="s">
        <v>307</v>
      </c>
      <c r="E22" s="39">
        <v>1</v>
      </c>
      <c r="F22" s="531">
        <v>30</v>
      </c>
      <c r="G22" s="532">
        <v>1.9768847255084796</v>
      </c>
      <c r="H22" s="98">
        <v>0</v>
      </c>
      <c r="I22" s="40"/>
      <c r="J22" s="43"/>
      <c r="K22" s="79"/>
      <c r="L22" s="265"/>
      <c r="M22" s="53"/>
      <c r="N22" s="43"/>
      <c r="O22" s="43">
        <f t="shared" si="4"/>
        <v>5.9306541765254384</v>
      </c>
      <c r="P22" s="44"/>
      <c r="R22"/>
      <c r="S22"/>
      <c r="T22"/>
      <c r="U22"/>
      <c r="V22"/>
      <c r="AC22"/>
      <c r="AD22"/>
      <c r="AE22"/>
      <c r="AF22"/>
      <c r="AG22"/>
      <c r="AH22"/>
      <c r="AI22"/>
      <c r="AJ22"/>
      <c r="AK22"/>
      <c r="AL22"/>
      <c r="AM22"/>
      <c r="AN22"/>
      <c r="AO22"/>
    </row>
    <row r="23" spans="1:41" ht="18" customHeight="1" x14ac:dyDescent="0.25">
      <c r="A23" s="6"/>
      <c r="B23" s="262">
        <v>22</v>
      </c>
      <c r="C23" s="263" t="s">
        <v>192</v>
      </c>
      <c r="D23" s="469"/>
      <c r="E23" s="55">
        <v>2</v>
      </c>
      <c r="F23" s="533">
        <v>30</v>
      </c>
      <c r="G23" s="534">
        <v>1.9768847255084796</v>
      </c>
      <c r="H23" s="105">
        <v>0</v>
      </c>
      <c r="I23" s="57"/>
      <c r="J23" s="60"/>
      <c r="K23" s="80"/>
      <c r="L23" s="266"/>
      <c r="M23" s="84"/>
      <c r="N23" s="60"/>
      <c r="O23" s="60">
        <f t="shared" si="4"/>
        <v>5.9306541765254384</v>
      </c>
      <c r="P23" s="61"/>
      <c r="R23"/>
      <c r="S23"/>
      <c r="T23"/>
      <c r="U23"/>
      <c r="V23"/>
      <c r="AC23"/>
      <c r="AD23"/>
      <c r="AE23"/>
      <c r="AF23"/>
      <c r="AG23"/>
      <c r="AH23"/>
      <c r="AI23"/>
      <c r="AJ23"/>
      <c r="AK23"/>
      <c r="AL23"/>
      <c r="AM23"/>
      <c r="AN23"/>
      <c r="AO23"/>
    </row>
    <row r="24" spans="1:41" ht="18" customHeight="1" x14ac:dyDescent="0.25">
      <c r="A24" s="6"/>
      <c r="B24" s="184">
        <v>23</v>
      </c>
      <c r="C24" s="255" t="s">
        <v>193</v>
      </c>
      <c r="D24" s="466" t="s">
        <v>307</v>
      </c>
      <c r="E24" s="111">
        <v>1</v>
      </c>
      <c r="F24" s="145">
        <v>30</v>
      </c>
      <c r="G24" s="113">
        <v>3.2304134690308177</v>
      </c>
      <c r="H24" s="112">
        <v>0</v>
      </c>
      <c r="I24" s="152"/>
      <c r="J24" s="119"/>
      <c r="K24" s="151"/>
      <c r="L24" s="256"/>
      <c r="M24" s="110"/>
      <c r="N24" s="119"/>
      <c r="O24" s="119">
        <f t="shared" si="4"/>
        <v>9.6912404070924527</v>
      </c>
      <c r="P24" s="120"/>
      <c r="R24"/>
      <c r="S24"/>
      <c r="T24"/>
      <c r="U24"/>
      <c r="V24"/>
      <c r="AC24"/>
      <c r="AD24"/>
      <c r="AE24"/>
      <c r="AF24"/>
      <c r="AG24"/>
      <c r="AH24"/>
      <c r="AI24"/>
      <c r="AJ24"/>
      <c r="AK24"/>
      <c r="AL24"/>
      <c r="AM24"/>
      <c r="AN24"/>
      <c r="AO24"/>
    </row>
    <row r="25" spans="1:41" ht="18" customHeight="1" x14ac:dyDescent="0.25">
      <c r="A25" s="6"/>
      <c r="B25" s="185">
        <v>24</v>
      </c>
      <c r="C25" s="257" t="s">
        <v>193</v>
      </c>
      <c r="D25" s="123"/>
      <c r="E25" s="123">
        <v>2</v>
      </c>
      <c r="F25" s="148">
        <v>30</v>
      </c>
      <c r="G25" s="201">
        <v>3.2304134690308177</v>
      </c>
      <c r="H25" s="124">
        <v>0</v>
      </c>
      <c r="I25" s="155"/>
      <c r="J25" s="129"/>
      <c r="K25" s="154"/>
      <c r="L25" s="258"/>
      <c r="M25" s="168"/>
      <c r="N25" s="129"/>
      <c r="O25" s="129">
        <f t="shared" si="4"/>
        <v>9.6912404070924527</v>
      </c>
      <c r="P25" s="130"/>
      <c r="R25"/>
      <c r="S25"/>
      <c r="T25"/>
      <c r="U25"/>
      <c r="V25"/>
      <c r="AC25"/>
      <c r="AD25"/>
      <c r="AE25"/>
      <c r="AF25"/>
      <c r="AG25"/>
      <c r="AH25"/>
      <c r="AI25"/>
      <c r="AJ25"/>
      <c r="AK25"/>
      <c r="AL25"/>
      <c r="AM25"/>
      <c r="AN25"/>
      <c r="AO25"/>
    </row>
    <row r="26" spans="1:41" ht="18" customHeight="1" x14ac:dyDescent="0.25">
      <c r="A26" s="6"/>
      <c r="B26" s="184">
        <v>25</v>
      </c>
      <c r="C26" s="255" t="s">
        <v>194</v>
      </c>
      <c r="D26" s="466" t="s">
        <v>307</v>
      </c>
      <c r="E26" s="111">
        <v>1</v>
      </c>
      <c r="F26" s="145">
        <v>30</v>
      </c>
      <c r="G26" s="113">
        <v>3.2304134690308177</v>
      </c>
      <c r="H26" s="112">
        <v>0</v>
      </c>
      <c r="I26" s="152"/>
      <c r="J26" s="119"/>
      <c r="K26" s="151"/>
      <c r="L26" s="256"/>
      <c r="M26" s="110"/>
      <c r="N26" s="119"/>
      <c r="O26" s="119">
        <f t="shared" si="4"/>
        <v>9.6912404070924527</v>
      </c>
      <c r="P26" s="120"/>
      <c r="R26"/>
      <c r="S26"/>
      <c r="T26"/>
      <c r="U26"/>
      <c r="V26"/>
      <c r="AC26"/>
      <c r="AD26"/>
      <c r="AE26"/>
      <c r="AF26"/>
      <c r="AG26"/>
      <c r="AH26"/>
      <c r="AI26"/>
      <c r="AJ26"/>
      <c r="AK26"/>
      <c r="AL26"/>
      <c r="AM26"/>
      <c r="AN26"/>
      <c r="AO26"/>
    </row>
    <row r="27" spans="1:41" ht="18" customHeight="1" x14ac:dyDescent="0.25">
      <c r="A27" s="6"/>
      <c r="B27" s="185">
        <v>26</v>
      </c>
      <c r="C27" s="257" t="s">
        <v>194</v>
      </c>
      <c r="D27" s="123"/>
      <c r="E27" s="123">
        <v>2</v>
      </c>
      <c r="F27" s="148">
        <v>30</v>
      </c>
      <c r="G27" s="201">
        <v>3.2304134690308177</v>
      </c>
      <c r="H27" s="124">
        <v>0</v>
      </c>
      <c r="I27" s="155"/>
      <c r="J27" s="129"/>
      <c r="K27" s="154"/>
      <c r="L27" s="258"/>
      <c r="M27" s="168"/>
      <c r="N27" s="129"/>
      <c r="O27" s="129">
        <f t="shared" si="4"/>
        <v>9.6912404070924527</v>
      </c>
      <c r="P27" s="130"/>
      <c r="R27"/>
      <c r="S27"/>
      <c r="T27"/>
      <c r="U27"/>
      <c r="V27"/>
      <c r="AC27"/>
      <c r="AD27"/>
      <c r="AE27"/>
      <c r="AF27"/>
      <c r="AG27"/>
      <c r="AH27"/>
      <c r="AI27"/>
      <c r="AJ27"/>
      <c r="AK27"/>
      <c r="AL27"/>
      <c r="AM27"/>
      <c r="AN27"/>
      <c r="AO27"/>
    </row>
    <row r="28" spans="1:41" ht="18" customHeight="1" x14ac:dyDescent="0.25">
      <c r="A28" s="6"/>
      <c r="B28" s="184">
        <v>27</v>
      </c>
      <c r="C28" s="255" t="s">
        <v>195</v>
      </c>
      <c r="D28" s="466" t="s">
        <v>307</v>
      </c>
      <c r="E28" s="111">
        <v>1</v>
      </c>
      <c r="F28" s="145">
        <v>30</v>
      </c>
      <c r="G28" s="113">
        <v>3.3822354995293762</v>
      </c>
      <c r="H28" s="112">
        <v>0</v>
      </c>
      <c r="I28" s="152"/>
      <c r="J28" s="119"/>
      <c r="K28" s="151"/>
      <c r="L28" s="253"/>
      <c r="M28" s="110"/>
      <c r="N28" s="119"/>
      <c r="O28" s="119">
        <f t="shared" si="4"/>
        <v>10.146706498588129</v>
      </c>
      <c r="P28" s="120"/>
      <c r="R28"/>
      <c r="S28"/>
      <c r="T28"/>
      <c r="U28"/>
      <c r="V28"/>
      <c r="AC28"/>
      <c r="AD28"/>
      <c r="AE28"/>
      <c r="AF28"/>
      <c r="AG28"/>
      <c r="AH28"/>
      <c r="AI28"/>
      <c r="AJ28"/>
      <c r="AK28"/>
      <c r="AL28"/>
      <c r="AM28"/>
      <c r="AN28"/>
      <c r="AO28"/>
    </row>
    <row r="29" spans="1:41" ht="18" customHeight="1" x14ac:dyDescent="0.25">
      <c r="A29" s="6"/>
      <c r="B29" s="185">
        <v>28</v>
      </c>
      <c r="C29" s="257" t="s">
        <v>195</v>
      </c>
      <c r="D29" s="123"/>
      <c r="E29" s="123">
        <v>2</v>
      </c>
      <c r="F29" s="148">
        <v>30</v>
      </c>
      <c r="G29" s="201">
        <v>3.3822354995293762</v>
      </c>
      <c r="H29" s="124">
        <v>0</v>
      </c>
      <c r="I29" s="155"/>
      <c r="J29" s="129"/>
      <c r="K29" s="154"/>
      <c r="L29" s="254"/>
      <c r="M29" s="168"/>
      <c r="N29" s="129"/>
      <c r="O29" s="129">
        <f t="shared" si="4"/>
        <v>10.146706498588129</v>
      </c>
      <c r="P29" s="130"/>
      <c r="R29"/>
      <c r="S29"/>
      <c r="T29"/>
      <c r="U29"/>
      <c r="V29"/>
      <c r="AC29"/>
      <c r="AD29"/>
      <c r="AE29"/>
      <c r="AF29"/>
      <c r="AG29"/>
      <c r="AH29"/>
      <c r="AI29"/>
      <c r="AJ29"/>
      <c r="AK29"/>
      <c r="AL29"/>
      <c r="AM29"/>
      <c r="AN29"/>
      <c r="AO29"/>
    </row>
    <row r="30" spans="1:41" ht="18" customHeight="1" x14ac:dyDescent="0.25">
      <c r="A30" s="25"/>
      <c r="B30" s="259">
        <v>29</v>
      </c>
      <c r="C30" s="260" t="s">
        <v>196</v>
      </c>
      <c r="D30" s="470" t="s">
        <v>307</v>
      </c>
      <c r="E30" s="39">
        <v>1</v>
      </c>
      <c r="F30" s="531">
        <v>30</v>
      </c>
      <c r="G30" s="532">
        <v>3.3822354995293762</v>
      </c>
      <c r="H30" s="98">
        <v>0</v>
      </c>
      <c r="I30" s="40"/>
      <c r="J30" s="43"/>
      <c r="K30" s="79"/>
      <c r="L30" s="261"/>
      <c r="M30" s="53"/>
      <c r="N30" s="43"/>
      <c r="O30" s="43">
        <f t="shared" si="4"/>
        <v>10.146706498588129</v>
      </c>
      <c r="P30" s="44"/>
      <c r="R30"/>
      <c r="S30"/>
      <c r="T30"/>
      <c r="U30"/>
      <c r="V30"/>
    </row>
    <row r="31" spans="1:41" ht="18" customHeight="1" x14ac:dyDescent="0.25">
      <c r="A31" s="25"/>
      <c r="B31" s="262">
        <v>30</v>
      </c>
      <c r="C31" s="263" t="s">
        <v>196</v>
      </c>
      <c r="D31" s="469"/>
      <c r="E31" s="55">
        <v>2</v>
      </c>
      <c r="F31" s="533">
        <v>30</v>
      </c>
      <c r="G31" s="534">
        <v>3.3822354995293762</v>
      </c>
      <c r="H31" s="105">
        <v>0</v>
      </c>
      <c r="I31" s="57"/>
      <c r="J31" s="60"/>
      <c r="K31" s="80"/>
      <c r="L31" s="264"/>
      <c r="M31" s="84"/>
      <c r="N31" s="60"/>
      <c r="O31" s="60">
        <f t="shared" si="4"/>
        <v>10.146706498588129</v>
      </c>
      <c r="P31" s="61"/>
      <c r="R31"/>
      <c r="S31"/>
      <c r="T31"/>
      <c r="U31"/>
      <c r="V31"/>
    </row>
    <row r="32" spans="1:41" ht="18" customHeight="1" x14ac:dyDescent="0.25">
      <c r="A32" s="25"/>
      <c r="B32" s="259">
        <v>31</v>
      </c>
      <c r="C32" s="260" t="s">
        <v>197</v>
      </c>
      <c r="D32" s="470" t="s">
        <v>307</v>
      </c>
      <c r="E32" s="39">
        <v>1</v>
      </c>
      <c r="F32" s="531">
        <v>30</v>
      </c>
      <c r="G32" s="532">
        <v>1.6551189609748056</v>
      </c>
      <c r="H32" s="98">
        <v>0</v>
      </c>
      <c r="I32" s="40"/>
      <c r="J32" s="43"/>
      <c r="K32" s="79"/>
      <c r="L32" s="261"/>
      <c r="M32" s="53"/>
      <c r="N32" s="43"/>
      <c r="O32" s="43">
        <f t="shared" si="4"/>
        <v>4.9653568829244161</v>
      </c>
      <c r="P32" s="44"/>
      <c r="R32"/>
      <c r="S32"/>
      <c r="T32"/>
      <c r="U32"/>
      <c r="V32"/>
    </row>
    <row r="33" spans="1:30" ht="18" customHeight="1" x14ac:dyDescent="0.25">
      <c r="A33" s="25"/>
      <c r="B33" s="262">
        <v>32</v>
      </c>
      <c r="C33" s="263" t="s">
        <v>197</v>
      </c>
      <c r="D33" s="469"/>
      <c r="E33" s="55">
        <v>2</v>
      </c>
      <c r="F33" s="533">
        <v>30</v>
      </c>
      <c r="G33" s="534">
        <v>1.6551189609748056</v>
      </c>
      <c r="H33" s="105">
        <v>0</v>
      </c>
      <c r="I33" s="57"/>
      <c r="J33" s="60"/>
      <c r="K33" s="80"/>
      <c r="L33" s="264"/>
      <c r="M33" s="84"/>
      <c r="N33" s="60"/>
      <c r="O33" s="60">
        <f t="shared" si="4"/>
        <v>4.9653568829244161</v>
      </c>
      <c r="P33" s="61"/>
      <c r="R33"/>
      <c r="S33"/>
      <c r="T33"/>
      <c r="U33"/>
      <c r="V33"/>
    </row>
    <row r="34" spans="1:30" ht="18" customHeight="1" x14ac:dyDescent="0.25">
      <c r="A34" s="25"/>
      <c r="B34" s="259">
        <v>33</v>
      </c>
      <c r="C34" s="260" t="s">
        <v>198</v>
      </c>
      <c r="D34" s="470" t="s">
        <v>307</v>
      </c>
      <c r="E34" s="39">
        <v>1</v>
      </c>
      <c r="F34" s="531">
        <v>30</v>
      </c>
      <c r="G34" s="532">
        <v>1.6551189609748056</v>
      </c>
      <c r="H34" s="98">
        <v>0</v>
      </c>
      <c r="I34" s="40"/>
      <c r="J34" s="43"/>
      <c r="K34" s="79"/>
      <c r="L34" s="261"/>
      <c r="M34" s="53"/>
      <c r="N34" s="43"/>
      <c r="O34" s="43">
        <f t="shared" si="4"/>
        <v>4.9653568829244161</v>
      </c>
      <c r="P34" s="44"/>
      <c r="R34"/>
      <c r="S34"/>
      <c r="T34"/>
      <c r="U34"/>
      <c r="V34"/>
    </row>
    <row r="35" spans="1:30" ht="18" customHeight="1" x14ac:dyDescent="0.25">
      <c r="A35" s="25"/>
      <c r="B35" s="262">
        <v>34</v>
      </c>
      <c r="C35" s="263" t="s">
        <v>198</v>
      </c>
      <c r="D35" s="469"/>
      <c r="E35" s="55">
        <v>2</v>
      </c>
      <c r="F35" s="533">
        <v>30</v>
      </c>
      <c r="G35" s="534">
        <v>1.6551189609748056</v>
      </c>
      <c r="H35" s="105">
        <v>0</v>
      </c>
      <c r="I35" s="57"/>
      <c r="J35" s="60"/>
      <c r="K35" s="80"/>
      <c r="L35" s="264"/>
      <c r="M35" s="84"/>
      <c r="N35" s="60"/>
      <c r="O35" s="60">
        <f t="shared" si="4"/>
        <v>4.9653568829244161</v>
      </c>
      <c r="P35" s="61"/>
      <c r="R35"/>
      <c r="S35"/>
      <c r="T35"/>
      <c r="U35"/>
      <c r="V35"/>
    </row>
    <row r="36" spans="1:30" ht="18" customHeight="1" x14ac:dyDescent="0.25">
      <c r="A36" s="25"/>
      <c r="B36" s="184">
        <v>35</v>
      </c>
      <c r="C36" s="255" t="s">
        <v>199</v>
      </c>
      <c r="D36" s="466" t="s">
        <v>307</v>
      </c>
      <c r="E36" s="111">
        <v>1</v>
      </c>
      <c r="F36" s="145">
        <v>30</v>
      </c>
      <c r="G36" s="113">
        <v>2.5511069279467833</v>
      </c>
      <c r="H36" s="112">
        <v>0</v>
      </c>
      <c r="I36" s="152"/>
      <c r="J36" s="119"/>
      <c r="K36" s="151"/>
      <c r="L36" s="256"/>
      <c r="M36" s="110"/>
      <c r="N36" s="119"/>
      <c r="O36" s="119">
        <f t="shared" si="4"/>
        <v>7.6533207838403499</v>
      </c>
      <c r="P36" s="120"/>
      <c r="R36"/>
      <c r="S36"/>
      <c r="T36"/>
      <c r="U36"/>
      <c r="V36"/>
    </row>
    <row r="37" spans="1:30" ht="18" customHeight="1" x14ac:dyDescent="0.25">
      <c r="A37" s="25"/>
      <c r="B37" s="185">
        <v>36</v>
      </c>
      <c r="C37" s="257" t="s">
        <v>199</v>
      </c>
      <c r="D37" s="123"/>
      <c r="E37" s="123">
        <v>2</v>
      </c>
      <c r="F37" s="148">
        <v>30</v>
      </c>
      <c r="G37" s="201">
        <v>2.5511069279467833</v>
      </c>
      <c r="H37" s="124">
        <v>0</v>
      </c>
      <c r="I37" s="155"/>
      <c r="J37" s="129"/>
      <c r="K37" s="154"/>
      <c r="L37" s="258"/>
      <c r="M37" s="168"/>
      <c r="N37" s="129"/>
      <c r="O37" s="129">
        <f t="shared" si="4"/>
        <v>7.6533207838403499</v>
      </c>
      <c r="P37" s="130"/>
      <c r="R37"/>
      <c r="S37"/>
      <c r="T37"/>
      <c r="U37"/>
      <c r="V37"/>
    </row>
    <row r="38" spans="1:30" ht="18" customHeight="1" x14ac:dyDescent="0.25">
      <c r="A38" s="25"/>
      <c r="B38" s="184">
        <v>37</v>
      </c>
      <c r="C38" s="255" t="s">
        <v>200</v>
      </c>
      <c r="D38" s="466" t="s">
        <v>307</v>
      </c>
      <c r="E38" s="111">
        <v>1</v>
      </c>
      <c r="F38" s="145">
        <v>30</v>
      </c>
      <c r="G38" s="113">
        <v>2.5511069279467833</v>
      </c>
      <c r="H38" s="112">
        <v>0</v>
      </c>
      <c r="I38" s="152"/>
      <c r="J38" s="119"/>
      <c r="K38" s="151"/>
      <c r="L38" s="256"/>
      <c r="M38" s="110"/>
      <c r="N38" s="119"/>
      <c r="O38" s="119">
        <f t="shared" si="4"/>
        <v>7.6533207838403499</v>
      </c>
      <c r="P38" s="120"/>
      <c r="R38"/>
      <c r="S38"/>
      <c r="T38"/>
      <c r="U38"/>
      <c r="V38"/>
    </row>
    <row r="39" spans="1:30" ht="18" customHeight="1" x14ac:dyDescent="0.25">
      <c r="A39" s="25"/>
      <c r="B39" s="185">
        <v>38</v>
      </c>
      <c r="C39" s="257" t="s">
        <v>200</v>
      </c>
      <c r="D39" s="123"/>
      <c r="E39" s="123">
        <v>2</v>
      </c>
      <c r="F39" s="148">
        <v>30</v>
      </c>
      <c r="G39" s="201">
        <v>2.5511069279467833</v>
      </c>
      <c r="H39" s="124">
        <v>0</v>
      </c>
      <c r="I39" s="155"/>
      <c r="J39" s="129"/>
      <c r="K39" s="154"/>
      <c r="L39" s="258"/>
      <c r="M39" s="168"/>
      <c r="N39" s="129"/>
      <c r="O39" s="129">
        <f t="shared" si="4"/>
        <v>7.6533207838403499</v>
      </c>
      <c r="P39" s="130"/>
      <c r="R39"/>
      <c r="S39"/>
      <c r="T39"/>
      <c r="U39"/>
      <c r="V39"/>
    </row>
    <row r="40" spans="1:30" ht="18" customHeight="1" x14ac:dyDescent="0.25">
      <c r="A40" s="25"/>
      <c r="B40" s="184">
        <v>39</v>
      </c>
      <c r="C40" s="255" t="s">
        <v>201</v>
      </c>
      <c r="D40" s="466" t="s">
        <v>307</v>
      </c>
      <c r="E40" s="111">
        <v>1</v>
      </c>
      <c r="F40" s="145">
        <v>30</v>
      </c>
      <c r="G40" s="113">
        <v>2.6700929897155636</v>
      </c>
      <c r="H40" s="112">
        <v>0</v>
      </c>
      <c r="I40" s="152"/>
      <c r="J40" s="119"/>
      <c r="K40" s="151"/>
      <c r="L40" s="256"/>
      <c r="M40" s="110"/>
      <c r="N40" s="119"/>
      <c r="O40" s="119">
        <f t="shared" si="4"/>
        <v>8.0102789691466914</v>
      </c>
      <c r="P40" s="120"/>
      <c r="R40"/>
      <c r="S40"/>
      <c r="T40"/>
      <c r="U40"/>
      <c r="V40"/>
      <c r="X40"/>
      <c r="Y40"/>
      <c r="Z40"/>
      <c r="AA40"/>
      <c r="AB40"/>
      <c r="AC40"/>
      <c r="AD40"/>
    </row>
    <row r="41" spans="1:30" ht="18" customHeight="1" x14ac:dyDescent="0.25">
      <c r="A41" s="25"/>
      <c r="B41" s="185">
        <v>40</v>
      </c>
      <c r="C41" s="257" t="s">
        <v>201</v>
      </c>
      <c r="D41" s="123"/>
      <c r="E41" s="123">
        <v>2</v>
      </c>
      <c r="F41" s="148">
        <v>30</v>
      </c>
      <c r="G41" s="201">
        <v>2.6700929897155636</v>
      </c>
      <c r="H41" s="124">
        <v>0</v>
      </c>
      <c r="I41" s="155"/>
      <c r="J41" s="129"/>
      <c r="K41" s="154"/>
      <c r="L41" s="258"/>
      <c r="M41" s="168"/>
      <c r="N41" s="129"/>
      <c r="O41" s="129">
        <f t="shared" si="4"/>
        <v>8.0102789691466914</v>
      </c>
      <c r="P41" s="130"/>
      <c r="R41"/>
      <c r="S41"/>
      <c r="T41"/>
      <c r="U41"/>
      <c r="V41"/>
      <c r="X41"/>
      <c r="Y41"/>
      <c r="Z41"/>
      <c r="AA41"/>
      <c r="AB41"/>
      <c r="AC41"/>
      <c r="AD41"/>
    </row>
    <row r="42" spans="1:30" ht="18" customHeight="1" x14ac:dyDescent="0.25">
      <c r="A42" s="25"/>
      <c r="B42" s="259">
        <v>41</v>
      </c>
      <c r="C42" s="260" t="s">
        <v>202</v>
      </c>
      <c r="D42" s="470" t="s">
        <v>307</v>
      </c>
      <c r="E42" s="39">
        <v>1</v>
      </c>
      <c r="F42" s="531">
        <v>30</v>
      </c>
      <c r="G42" s="532">
        <v>2.6700929897155636</v>
      </c>
      <c r="H42" s="98">
        <v>0</v>
      </c>
      <c r="I42" s="40"/>
      <c r="J42" s="43"/>
      <c r="K42" s="79"/>
      <c r="L42" s="265"/>
      <c r="M42" s="53"/>
      <c r="N42" s="43"/>
      <c r="O42" s="43">
        <f t="shared" si="4"/>
        <v>8.0102789691466914</v>
      </c>
      <c r="P42" s="44"/>
      <c r="R42"/>
      <c r="S42"/>
      <c r="T42"/>
      <c r="U42"/>
      <c r="V42"/>
      <c r="X42"/>
      <c r="Y42"/>
      <c r="Z42"/>
      <c r="AA42"/>
      <c r="AB42"/>
      <c r="AC42"/>
      <c r="AD42"/>
    </row>
    <row r="43" spans="1:30" ht="18" customHeight="1" x14ac:dyDescent="0.25">
      <c r="A43" s="25"/>
      <c r="B43" s="262">
        <v>42</v>
      </c>
      <c r="C43" s="263" t="s">
        <v>202</v>
      </c>
      <c r="D43" s="469"/>
      <c r="E43" s="55">
        <v>2</v>
      </c>
      <c r="F43" s="533">
        <v>30</v>
      </c>
      <c r="G43" s="534">
        <v>2.6700929897155636</v>
      </c>
      <c r="H43" s="105">
        <v>0</v>
      </c>
      <c r="I43" s="57"/>
      <c r="J43" s="60"/>
      <c r="K43" s="80"/>
      <c r="L43" s="266"/>
      <c r="M43" s="84"/>
      <c r="N43" s="60"/>
      <c r="O43" s="60">
        <f t="shared" si="4"/>
        <v>8.0102789691466914</v>
      </c>
      <c r="P43" s="61"/>
      <c r="R43"/>
      <c r="S43"/>
      <c r="T43"/>
      <c r="U43"/>
      <c r="V43"/>
      <c r="X43"/>
      <c r="Y43"/>
      <c r="Z43"/>
      <c r="AA43"/>
      <c r="AB43"/>
      <c r="AC43"/>
      <c r="AD43"/>
    </row>
    <row r="44" spans="1:30" ht="18" customHeight="1" x14ac:dyDescent="0.25">
      <c r="A44" s="25"/>
      <c r="B44" s="259">
        <v>43</v>
      </c>
      <c r="C44" s="260" t="s">
        <v>203</v>
      </c>
      <c r="D44" s="470" t="s">
        <v>307</v>
      </c>
      <c r="E44" s="39">
        <v>1</v>
      </c>
      <c r="F44" s="531">
        <v>30</v>
      </c>
      <c r="G44" s="532">
        <v>4.5627708905798894</v>
      </c>
      <c r="H44" s="98">
        <v>0</v>
      </c>
      <c r="I44" s="40"/>
      <c r="J44" s="43"/>
      <c r="K44" s="79"/>
      <c r="L44" s="261"/>
      <c r="M44" s="53"/>
      <c r="N44" s="43"/>
      <c r="O44" s="43">
        <f t="shared" si="4"/>
        <v>13.688312671739668</v>
      </c>
      <c r="P44" s="44"/>
      <c r="R44"/>
      <c r="S44"/>
      <c r="T44"/>
      <c r="U44"/>
      <c r="V44"/>
      <c r="X44"/>
      <c r="Y44"/>
      <c r="Z44"/>
      <c r="AA44"/>
      <c r="AB44"/>
      <c r="AC44"/>
      <c r="AD44"/>
    </row>
    <row r="45" spans="1:30" ht="18" customHeight="1" x14ac:dyDescent="0.25">
      <c r="A45" s="25"/>
      <c r="B45" s="262">
        <v>44</v>
      </c>
      <c r="C45" s="263" t="s">
        <v>203</v>
      </c>
      <c r="D45" s="469"/>
      <c r="E45" s="55">
        <v>2</v>
      </c>
      <c r="F45" s="533">
        <v>30</v>
      </c>
      <c r="G45" s="534">
        <v>4.5627708905798894</v>
      </c>
      <c r="H45" s="105">
        <v>0</v>
      </c>
      <c r="I45" s="57"/>
      <c r="J45" s="60"/>
      <c r="K45" s="80"/>
      <c r="L45" s="264"/>
      <c r="M45" s="84"/>
      <c r="N45" s="60"/>
      <c r="O45" s="60">
        <f t="shared" si="4"/>
        <v>13.688312671739668</v>
      </c>
      <c r="P45" s="61"/>
      <c r="R45"/>
      <c r="S45"/>
      <c r="T45"/>
      <c r="U45"/>
      <c r="V45"/>
      <c r="X45"/>
      <c r="Y45"/>
      <c r="Z45"/>
      <c r="AA45"/>
      <c r="AB45"/>
      <c r="AC45"/>
      <c r="AD45"/>
    </row>
    <row r="46" spans="1:30" ht="18" customHeight="1" x14ac:dyDescent="0.25">
      <c r="A46" s="25"/>
      <c r="B46" s="184">
        <v>45</v>
      </c>
      <c r="C46" s="255" t="s">
        <v>204</v>
      </c>
      <c r="D46" s="466" t="s">
        <v>307</v>
      </c>
      <c r="E46" s="111">
        <v>1</v>
      </c>
      <c r="F46" s="145">
        <v>30</v>
      </c>
      <c r="G46" s="113">
        <v>4.5627708905798894</v>
      </c>
      <c r="H46" s="112">
        <v>0</v>
      </c>
      <c r="I46" s="152"/>
      <c r="J46" s="119"/>
      <c r="K46" s="151"/>
      <c r="L46" s="253"/>
      <c r="M46" s="110"/>
      <c r="N46" s="119"/>
      <c r="O46" s="119">
        <f t="shared" si="4"/>
        <v>13.688312671739668</v>
      </c>
      <c r="P46" s="120"/>
      <c r="R46"/>
      <c r="S46"/>
      <c r="T46"/>
      <c r="U46"/>
      <c r="V46"/>
      <c r="X46"/>
      <c r="Y46"/>
      <c r="Z46"/>
      <c r="AA46"/>
      <c r="AB46"/>
      <c r="AC46"/>
      <c r="AD46"/>
    </row>
    <row r="47" spans="1:30" ht="18" customHeight="1" x14ac:dyDescent="0.25">
      <c r="A47" s="25"/>
      <c r="B47" s="185">
        <v>46</v>
      </c>
      <c r="C47" s="257" t="s">
        <v>204</v>
      </c>
      <c r="D47" s="123"/>
      <c r="E47" s="123">
        <v>2</v>
      </c>
      <c r="F47" s="148">
        <v>30</v>
      </c>
      <c r="G47" s="201">
        <v>4.5627708905798894</v>
      </c>
      <c r="H47" s="124">
        <v>0</v>
      </c>
      <c r="I47" s="155"/>
      <c r="J47" s="129"/>
      <c r="K47" s="154"/>
      <c r="L47" s="254"/>
      <c r="M47" s="168"/>
      <c r="N47" s="129"/>
      <c r="O47" s="129">
        <f t="shared" si="4"/>
        <v>13.688312671739668</v>
      </c>
      <c r="P47" s="130"/>
      <c r="R47"/>
      <c r="S47"/>
      <c r="T47"/>
      <c r="U47"/>
      <c r="V47"/>
    </row>
    <row r="48" spans="1:30" ht="18" customHeight="1" x14ac:dyDescent="0.25">
      <c r="A48" s="25"/>
      <c r="B48" s="184">
        <v>47</v>
      </c>
      <c r="C48" s="255" t="s">
        <v>205</v>
      </c>
      <c r="D48" s="466" t="s">
        <v>307</v>
      </c>
      <c r="E48" s="111">
        <v>1</v>
      </c>
      <c r="F48" s="145">
        <v>30</v>
      </c>
      <c r="G48" s="113">
        <v>2.286487488352301</v>
      </c>
      <c r="H48" s="112">
        <v>0</v>
      </c>
      <c r="I48" s="152"/>
      <c r="J48" s="119"/>
      <c r="K48" s="151"/>
      <c r="L48" s="256"/>
      <c r="M48" s="110"/>
      <c r="N48" s="119"/>
      <c r="O48" s="119">
        <f t="shared" si="4"/>
        <v>6.8594624650569029</v>
      </c>
      <c r="P48" s="120"/>
      <c r="R48"/>
      <c r="S48"/>
      <c r="T48"/>
      <c r="U48"/>
      <c r="V48"/>
    </row>
    <row r="49" spans="1:27" ht="18" customHeight="1" x14ac:dyDescent="0.25">
      <c r="A49" s="25"/>
      <c r="B49" s="185">
        <v>48</v>
      </c>
      <c r="C49" s="257" t="s">
        <v>205</v>
      </c>
      <c r="D49" s="123"/>
      <c r="E49" s="123">
        <v>2</v>
      </c>
      <c r="F49" s="148">
        <v>30</v>
      </c>
      <c r="G49" s="201">
        <v>2.286487488352301</v>
      </c>
      <c r="H49" s="124">
        <v>0</v>
      </c>
      <c r="I49" s="155"/>
      <c r="J49" s="129"/>
      <c r="K49" s="154"/>
      <c r="L49" s="258"/>
      <c r="M49" s="168"/>
      <c r="N49" s="129"/>
      <c r="O49" s="129">
        <f t="shared" si="4"/>
        <v>6.8594624650569029</v>
      </c>
      <c r="P49" s="130"/>
      <c r="R49"/>
      <c r="S49"/>
      <c r="T49"/>
      <c r="U49"/>
      <c r="V49"/>
    </row>
    <row r="50" spans="1:27" ht="18" customHeight="1" x14ac:dyDescent="0.25">
      <c r="A50" s="25"/>
      <c r="B50" s="184">
        <v>49</v>
      </c>
      <c r="C50" s="255" t="s">
        <v>206</v>
      </c>
      <c r="D50" s="466" t="s">
        <v>307</v>
      </c>
      <c r="E50" s="111">
        <v>1</v>
      </c>
      <c r="F50" s="145">
        <v>30</v>
      </c>
      <c r="G50" s="113">
        <v>2.286487488352301</v>
      </c>
      <c r="H50" s="112">
        <v>0</v>
      </c>
      <c r="I50" s="152"/>
      <c r="J50" s="119"/>
      <c r="K50" s="151"/>
      <c r="L50" s="256"/>
      <c r="M50" s="110"/>
      <c r="N50" s="119"/>
      <c r="O50" s="119">
        <f t="shared" si="4"/>
        <v>6.8594624650569029</v>
      </c>
      <c r="P50" s="120"/>
      <c r="R50"/>
      <c r="S50"/>
      <c r="T50"/>
      <c r="U50"/>
      <c r="V50"/>
    </row>
    <row r="51" spans="1:27" ht="18" customHeight="1" x14ac:dyDescent="0.25">
      <c r="A51" s="25"/>
      <c r="B51" s="185">
        <v>50</v>
      </c>
      <c r="C51" s="257" t="s">
        <v>206</v>
      </c>
      <c r="D51" s="123"/>
      <c r="E51" s="123">
        <v>2</v>
      </c>
      <c r="F51" s="148">
        <v>30</v>
      </c>
      <c r="G51" s="201">
        <v>2.286487488352301</v>
      </c>
      <c r="H51" s="124">
        <v>0</v>
      </c>
      <c r="I51" s="155"/>
      <c r="J51" s="129"/>
      <c r="K51" s="154"/>
      <c r="L51" s="258"/>
      <c r="M51" s="168"/>
      <c r="N51" s="129"/>
      <c r="O51" s="129">
        <f t="shared" si="4"/>
        <v>6.8594624650569029</v>
      </c>
      <c r="P51" s="130"/>
      <c r="R51"/>
      <c r="S51"/>
      <c r="T51"/>
      <c r="U51"/>
      <c r="V51"/>
    </row>
    <row r="52" spans="1:27" ht="18" customHeight="1" x14ac:dyDescent="0.25">
      <c r="A52" s="25"/>
      <c r="B52" s="259">
        <v>51</v>
      </c>
      <c r="C52" s="260" t="s">
        <v>207</v>
      </c>
      <c r="D52" s="470" t="s">
        <v>307</v>
      </c>
      <c r="E52" s="39">
        <v>1</v>
      </c>
      <c r="F52" s="531">
        <v>30</v>
      </c>
      <c r="G52" s="532">
        <v>2.5613908599594573</v>
      </c>
      <c r="H52" s="98">
        <v>0</v>
      </c>
      <c r="I52" s="40"/>
      <c r="J52" s="43"/>
      <c r="K52" s="79"/>
      <c r="L52" s="261"/>
      <c r="M52" s="53"/>
      <c r="N52" s="43"/>
      <c r="O52" s="43">
        <f t="shared" si="4"/>
        <v>7.6841725798783713</v>
      </c>
      <c r="P52" s="44"/>
      <c r="R52"/>
      <c r="S52"/>
      <c r="T52"/>
      <c r="U52"/>
      <c r="V52"/>
    </row>
    <row r="53" spans="1:27" ht="18" customHeight="1" x14ac:dyDescent="0.25">
      <c r="A53" s="25"/>
      <c r="B53" s="262">
        <v>52</v>
      </c>
      <c r="C53" s="263" t="s">
        <v>207</v>
      </c>
      <c r="D53" s="469"/>
      <c r="E53" s="55">
        <v>2</v>
      </c>
      <c r="F53" s="533">
        <v>30</v>
      </c>
      <c r="G53" s="534">
        <v>2.5613908599594573</v>
      </c>
      <c r="H53" s="105">
        <v>0</v>
      </c>
      <c r="I53" s="57"/>
      <c r="J53" s="60"/>
      <c r="K53" s="80"/>
      <c r="L53" s="264"/>
      <c r="M53" s="84"/>
      <c r="N53" s="60"/>
      <c r="O53" s="60">
        <f t="shared" si="4"/>
        <v>7.6841725798783713</v>
      </c>
      <c r="P53" s="61"/>
      <c r="R53"/>
      <c r="S53"/>
      <c r="T53"/>
      <c r="U53"/>
      <c r="V53"/>
    </row>
    <row r="54" spans="1:27" ht="18" customHeight="1" x14ac:dyDescent="0.25">
      <c r="A54" s="25"/>
      <c r="B54" s="259">
        <v>53</v>
      </c>
      <c r="C54" s="260" t="s">
        <v>208</v>
      </c>
      <c r="D54" s="470" t="s">
        <v>307</v>
      </c>
      <c r="E54" s="39">
        <v>1</v>
      </c>
      <c r="F54" s="531">
        <v>30</v>
      </c>
      <c r="G54" s="532">
        <v>2.5613908599594573</v>
      </c>
      <c r="H54" s="98">
        <v>0</v>
      </c>
      <c r="I54" s="40"/>
      <c r="J54" s="43"/>
      <c r="K54" s="79"/>
      <c r="L54" s="261"/>
      <c r="M54" s="53"/>
      <c r="N54" s="43"/>
      <c r="O54" s="43">
        <f t="shared" si="4"/>
        <v>7.6841725798783713</v>
      </c>
      <c r="P54" s="44"/>
      <c r="R54"/>
      <c r="S54"/>
      <c r="T54"/>
      <c r="U54"/>
      <c r="V54"/>
    </row>
    <row r="55" spans="1:27" ht="18" customHeight="1" x14ac:dyDescent="0.25">
      <c r="A55" s="25"/>
      <c r="B55" s="262">
        <v>54</v>
      </c>
      <c r="C55" s="263" t="s">
        <v>208</v>
      </c>
      <c r="D55" s="469"/>
      <c r="E55" s="55">
        <v>2</v>
      </c>
      <c r="F55" s="533">
        <v>30</v>
      </c>
      <c r="G55" s="534">
        <v>2.5613908599594573</v>
      </c>
      <c r="H55" s="105">
        <v>0</v>
      </c>
      <c r="I55" s="57"/>
      <c r="J55" s="60"/>
      <c r="K55" s="80"/>
      <c r="L55" s="264"/>
      <c r="M55" s="84"/>
      <c r="N55" s="60"/>
      <c r="O55" s="60">
        <f t="shared" si="4"/>
        <v>7.6841725798783713</v>
      </c>
      <c r="P55" s="61"/>
      <c r="R55"/>
      <c r="S55"/>
      <c r="T55"/>
      <c r="U55"/>
      <c r="V55"/>
    </row>
    <row r="56" spans="1:27" ht="18" customHeight="1" x14ac:dyDescent="0.25">
      <c r="A56" s="25"/>
      <c r="B56" s="184">
        <v>55</v>
      </c>
      <c r="C56" s="255" t="s">
        <v>209</v>
      </c>
      <c r="D56" s="466" t="s">
        <v>307</v>
      </c>
      <c r="E56" s="111">
        <v>1</v>
      </c>
      <c r="F56" s="145">
        <v>30</v>
      </c>
      <c r="G56" s="113">
        <v>2.8704106681276338</v>
      </c>
      <c r="H56" s="112">
        <v>0</v>
      </c>
      <c r="I56" s="152"/>
      <c r="J56" s="119"/>
      <c r="K56" s="151"/>
      <c r="L56" s="253"/>
      <c r="M56" s="110"/>
      <c r="N56" s="119"/>
      <c r="O56" s="119">
        <f t="shared" si="4"/>
        <v>8.6112320043829023</v>
      </c>
      <c r="P56" s="120"/>
      <c r="R56"/>
      <c r="S56"/>
      <c r="T56"/>
      <c r="U56"/>
      <c r="V56"/>
      <c r="W56"/>
      <c r="X56"/>
      <c r="Y56"/>
      <c r="Z56"/>
      <c r="AA56"/>
    </row>
    <row r="57" spans="1:27" ht="18" customHeight="1" x14ac:dyDescent="0.25">
      <c r="A57" s="25"/>
      <c r="B57" s="185">
        <v>56</v>
      </c>
      <c r="C57" s="257" t="s">
        <v>209</v>
      </c>
      <c r="D57" s="123"/>
      <c r="E57" s="123">
        <v>2</v>
      </c>
      <c r="F57" s="148">
        <v>30</v>
      </c>
      <c r="G57" s="201">
        <v>2.8704106681276338</v>
      </c>
      <c r="H57" s="124">
        <v>0</v>
      </c>
      <c r="I57" s="155"/>
      <c r="J57" s="129"/>
      <c r="K57" s="154"/>
      <c r="L57" s="254"/>
      <c r="M57" s="168"/>
      <c r="N57" s="129"/>
      <c r="O57" s="129">
        <f t="shared" si="4"/>
        <v>8.6112320043829023</v>
      </c>
      <c r="P57" s="130"/>
      <c r="R57"/>
      <c r="S57"/>
      <c r="T57"/>
      <c r="U57"/>
      <c r="V57"/>
      <c r="W57"/>
      <c r="X57"/>
      <c r="Y57"/>
      <c r="Z57"/>
      <c r="AA57"/>
    </row>
    <row r="58" spans="1:27" ht="18" customHeight="1" x14ac:dyDescent="0.25">
      <c r="A58" s="25"/>
      <c r="B58" s="184">
        <v>57</v>
      </c>
      <c r="C58" s="255" t="s">
        <v>210</v>
      </c>
      <c r="D58" s="466" t="s">
        <v>307</v>
      </c>
      <c r="E58" s="111">
        <v>1</v>
      </c>
      <c r="F58" s="145">
        <v>30</v>
      </c>
      <c r="G58" s="113">
        <v>2.8704106681276338</v>
      </c>
      <c r="H58" s="112">
        <v>0</v>
      </c>
      <c r="I58" s="152"/>
      <c r="J58" s="119"/>
      <c r="K58" s="151"/>
      <c r="L58" s="253"/>
      <c r="M58" s="110"/>
      <c r="N58" s="119"/>
      <c r="O58" s="119">
        <f t="shared" si="4"/>
        <v>8.6112320043829023</v>
      </c>
      <c r="P58" s="120"/>
      <c r="R58"/>
      <c r="S58"/>
      <c r="T58"/>
      <c r="U58"/>
      <c r="V58"/>
      <c r="W58" s="7"/>
      <c r="X58" s="23"/>
      <c r="Y58" s="24"/>
      <c r="Z58" s="20"/>
    </row>
    <row r="59" spans="1:27" ht="18" customHeight="1" x14ac:dyDescent="0.25">
      <c r="A59" s="25"/>
      <c r="B59" s="185">
        <v>58</v>
      </c>
      <c r="C59" s="257" t="s">
        <v>210</v>
      </c>
      <c r="D59" s="123"/>
      <c r="E59" s="123">
        <v>2</v>
      </c>
      <c r="F59" s="148">
        <v>30</v>
      </c>
      <c r="G59" s="201">
        <v>2.8704106681276338</v>
      </c>
      <c r="H59" s="124">
        <v>0</v>
      </c>
      <c r="I59" s="155"/>
      <c r="J59" s="129"/>
      <c r="K59" s="154"/>
      <c r="L59" s="254"/>
      <c r="M59" s="168"/>
      <c r="N59" s="129"/>
      <c r="O59" s="129">
        <f t="shared" si="4"/>
        <v>8.6112320043829023</v>
      </c>
      <c r="P59" s="130"/>
      <c r="R59"/>
      <c r="S59"/>
      <c r="T59"/>
      <c r="U59"/>
      <c r="V59"/>
    </row>
    <row r="60" spans="1:27" ht="18" customHeight="1" x14ac:dyDescent="0.25">
      <c r="A60" s="25"/>
      <c r="B60" s="259">
        <v>59</v>
      </c>
      <c r="C60" s="260" t="s">
        <v>211</v>
      </c>
      <c r="D60" s="470" t="s">
        <v>307</v>
      </c>
      <c r="E60" s="39">
        <v>1</v>
      </c>
      <c r="F60" s="531">
        <v>30</v>
      </c>
      <c r="G60" s="532">
        <v>2.2052765675397397</v>
      </c>
      <c r="H60" s="98">
        <v>0</v>
      </c>
      <c r="I60" s="40"/>
      <c r="J60" s="43"/>
      <c r="K60" s="79"/>
      <c r="L60" s="261"/>
      <c r="M60" s="53"/>
      <c r="N60" s="43"/>
      <c r="O60" s="43">
        <f t="shared" si="4"/>
        <v>6.6158297026192185</v>
      </c>
      <c r="P60" s="44"/>
      <c r="R60"/>
      <c r="S60"/>
      <c r="T60"/>
      <c r="U60"/>
      <c r="V60"/>
    </row>
    <row r="61" spans="1:27" ht="18" customHeight="1" x14ac:dyDescent="0.25">
      <c r="A61" s="6"/>
      <c r="B61" s="262">
        <v>60</v>
      </c>
      <c r="C61" s="263" t="s">
        <v>211</v>
      </c>
      <c r="D61" s="469"/>
      <c r="E61" s="55">
        <v>2</v>
      </c>
      <c r="F61" s="533">
        <v>30</v>
      </c>
      <c r="G61" s="534">
        <v>2.2052765675397397</v>
      </c>
      <c r="H61" s="105">
        <v>0</v>
      </c>
      <c r="I61" s="57"/>
      <c r="J61" s="60"/>
      <c r="K61" s="80"/>
      <c r="L61" s="264"/>
      <c r="M61" s="84"/>
      <c r="N61" s="60"/>
      <c r="O61" s="60">
        <f t="shared" si="4"/>
        <v>6.6158297026192185</v>
      </c>
      <c r="P61" s="61"/>
      <c r="R61"/>
      <c r="S61"/>
      <c r="T61"/>
      <c r="U61"/>
      <c r="V61"/>
    </row>
    <row r="62" spans="1:27" ht="18" customHeight="1" x14ac:dyDescent="0.25">
      <c r="A62" s="6"/>
      <c r="B62" s="259">
        <v>61</v>
      </c>
      <c r="C62" s="260" t="s">
        <v>212</v>
      </c>
      <c r="D62" s="470" t="s">
        <v>307</v>
      </c>
      <c r="E62" s="39">
        <v>1</v>
      </c>
      <c r="F62" s="531">
        <v>30</v>
      </c>
      <c r="G62" s="532">
        <v>2.2052765675397397</v>
      </c>
      <c r="H62" s="98">
        <v>0</v>
      </c>
      <c r="I62" s="40"/>
      <c r="J62" s="43"/>
      <c r="K62" s="79"/>
      <c r="L62" s="261"/>
      <c r="M62" s="53"/>
      <c r="N62" s="43"/>
      <c r="O62" s="43">
        <f t="shared" si="4"/>
        <v>6.6158297026192185</v>
      </c>
      <c r="P62" s="44"/>
      <c r="R62"/>
      <c r="S62"/>
      <c r="T62"/>
      <c r="U62"/>
      <c r="V62"/>
    </row>
    <row r="63" spans="1:27" ht="18" customHeight="1" x14ac:dyDescent="0.25">
      <c r="A63" s="6"/>
      <c r="B63" s="262">
        <v>62</v>
      </c>
      <c r="C63" s="263" t="s">
        <v>212</v>
      </c>
      <c r="D63" s="469"/>
      <c r="E63" s="55">
        <v>2</v>
      </c>
      <c r="F63" s="533">
        <v>30</v>
      </c>
      <c r="G63" s="534">
        <v>2.2052765675397397</v>
      </c>
      <c r="H63" s="105">
        <v>0</v>
      </c>
      <c r="I63" s="57"/>
      <c r="J63" s="60"/>
      <c r="K63" s="80"/>
      <c r="L63" s="264"/>
      <c r="M63" s="84"/>
      <c r="N63" s="60"/>
      <c r="O63" s="60">
        <f t="shared" si="4"/>
        <v>6.6158297026192185</v>
      </c>
      <c r="P63" s="61"/>
      <c r="R63"/>
      <c r="S63"/>
      <c r="T63"/>
      <c r="U63"/>
      <c r="V63"/>
    </row>
    <row r="64" spans="1:27" ht="18" customHeight="1" x14ac:dyDescent="0.25">
      <c r="A64" s="6"/>
      <c r="B64" s="184">
        <v>63</v>
      </c>
      <c r="C64" s="255" t="s">
        <v>213</v>
      </c>
      <c r="D64" s="466" t="s">
        <v>307</v>
      </c>
      <c r="E64" s="111">
        <v>1</v>
      </c>
      <c r="F64" s="145">
        <v>30</v>
      </c>
      <c r="G64" s="113">
        <v>1.9414983672456687</v>
      </c>
      <c r="H64" s="112">
        <v>0</v>
      </c>
      <c r="I64" s="152"/>
      <c r="J64" s="119"/>
      <c r="K64" s="151"/>
      <c r="L64" s="256"/>
      <c r="M64" s="110"/>
      <c r="N64" s="119"/>
      <c r="O64" s="119">
        <f t="shared" si="4"/>
        <v>5.8244951017370061</v>
      </c>
      <c r="P64" s="120"/>
      <c r="R64"/>
      <c r="S64"/>
      <c r="T64"/>
      <c r="U64"/>
      <c r="V64"/>
    </row>
    <row r="65" spans="1:23" ht="18" customHeight="1" x14ac:dyDescent="0.25">
      <c r="A65" s="6"/>
      <c r="B65" s="185">
        <v>64</v>
      </c>
      <c r="C65" s="257" t="s">
        <v>213</v>
      </c>
      <c r="D65" s="123"/>
      <c r="E65" s="123">
        <v>2</v>
      </c>
      <c r="F65" s="148">
        <v>30</v>
      </c>
      <c r="G65" s="201">
        <v>1.9414983672456687</v>
      </c>
      <c r="H65" s="124">
        <v>0</v>
      </c>
      <c r="I65" s="155"/>
      <c r="J65" s="129"/>
      <c r="K65" s="154"/>
      <c r="L65" s="258"/>
      <c r="M65" s="168"/>
      <c r="N65" s="129"/>
      <c r="O65" s="129">
        <f t="shared" si="4"/>
        <v>5.8244951017370061</v>
      </c>
      <c r="P65" s="130"/>
      <c r="R65"/>
      <c r="S65"/>
      <c r="T65"/>
      <c r="U65"/>
      <c r="V65"/>
    </row>
    <row r="66" spans="1:23" ht="18" customHeight="1" x14ac:dyDescent="0.25">
      <c r="B66" s="259">
        <v>65</v>
      </c>
      <c r="C66" s="273" t="s">
        <v>214</v>
      </c>
      <c r="D66" s="470" t="s">
        <v>307</v>
      </c>
      <c r="E66" s="39">
        <v>1</v>
      </c>
      <c r="F66" s="531">
        <v>30</v>
      </c>
      <c r="G66" s="532">
        <v>1.9414983672456687</v>
      </c>
      <c r="H66" s="98">
        <v>0</v>
      </c>
      <c r="I66" s="40"/>
      <c r="J66" s="43"/>
      <c r="K66" s="79"/>
      <c r="L66" s="265"/>
      <c r="M66" s="53"/>
      <c r="N66" s="43"/>
      <c r="O66" s="43">
        <f t="shared" si="4"/>
        <v>5.8244951017370061</v>
      </c>
      <c r="P66" s="44"/>
      <c r="R66"/>
      <c r="S66"/>
      <c r="T66"/>
      <c r="U66"/>
      <c r="V66"/>
    </row>
    <row r="67" spans="1:23" ht="18" customHeight="1" x14ac:dyDescent="0.25">
      <c r="B67" s="262">
        <v>66</v>
      </c>
      <c r="C67" s="274" t="s">
        <v>214</v>
      </c>
      <c r="D67" s="469"/>
      <c r="E67" s="55">
        <v>2</v>
      </c>
      <c r="F67" s="533">
        <v>30</v>
      </c>
      <c r="G67" s="534">
        <v>1.9414983672456687</v>
      </c>
      <c r="H67" s="105">
        <v>0</v>
      </c>
      <c r="I67" s="57"/>
      <c r="J67" s="60"/>
      <c r="K67" s="80"/>
      <c r="L67" s="266"/>
      <c r="M67" s="84"/>
      <c r="N67" s="60"/>
      <c r="O67" s="60">
        <f t="shared" si="4"/>
        <v>5.8244951017370061</v>
      </c>
      <c r="P67" s="61"/>
      <c r="R67"/>
      <c r="S67"/>
      <c r="T67"/>
      <c r="U67"/>
      <c r="V67"/>
    </row>
    <row r="68" spans="1:23" ht="18" customHeight="1" x14ac:dyDescent="0.25">
      <c r="B68" s="259">
        <v>67</v>
      </c>
      <c r="C68" s="260" t="s">
        <v>215</v>
      </c>
      <c r="D68" s="470" t="s">
        <v>307</v>
      </c>
      <c r="E68" s="39">
        <v>1</v>
      </c>
      <c r="F68" s="531">
        <v>30</v>
      </c>
      <c r="G68" s="532">
        <v>2.7417550461073628</v>
      </c>
      <c r="H68" s="98">
        <v>0</v>
      </c>
      <c r="I68" s="40"/>
      <c r="J68" s="43"/>
      <c r="K68" s="79"/>
      <c r="L68" s="265"/>
      <c r="M68" s="53"/>
      <c r="N68" s="43"/>
      <c r="O68" s="43">
        <f t="shared" ref="O68:O131" si="5">SQRT(POWER(3,2)*POWER(G68,2)+POWER(H68,2))</f>
        <v>8.2252651383220883</v>
      </c>
      <c r="P68" s="44"/>
      <c r="R68"/>
      <c r="S68"/>
      <c r="T68"/>
      <c r="U68"/>
      <c r="V68"/>
    </row>
    <row r="69" spans="1:23" ht="18" customHeight="1" x14ac:dyDescent="0.25">
      <c r="B69" s="262">
        <v>68</v>
      </c>
      <c r="C69" s="263" t="s">
        <v>215</v>
      </c>
      <c r="D69" s="469"/>
      <c r="E69" s="55">
        <v>2</v>
      </c>
      <c r="F69" s="533">
        <v>30</v>
      </c>
      <c r="G69" s="534">
        <v>2.7417550461073628</v>
      </c>
      <c r="H69" s="105">
        <v>0</v>
      </c>
      <c r="I69" s="57"/>
      <c r="J69" s="60"/>
      <c r="K69" s="80"/>
      <c r="L69" s="266"/>
      <c r="M69" s="84"/>
      <c r="N69" s="60"/>
      <c r="O69" s="60">
        <f t="shared" si="5"/>
        <v>8.2252651383220883</v>
      </c>
      <c r="P69" s="61"/>
      <c r="R69"/>
      <c r="S69"/>
      <c r="T69"/>
      <c r="U69"/>
      <c r="V69"/>
    </row>
    <row r="70" spans="1:23" ht="18" customHeight="1" x14ac:dyDescent="0.25">
      <c r="B70" s="259">
        <v>69</v>
      </c>
      <c r="C70" s="260" t="s">
        <v>216</v>
      </c>
      <c r="D70" s="470" t="s">
        <v>307</v>
      </c>
      <c r="E70" s="39">
        <v>1</v>
      </c>
      <c r="F70" s="531">
        <v>30</v>
      </c>
      <c r="G70" s="532">
        <v>2.7417550461073628</v>
      </c>
      <c r="H70" s="98">
        <v>0</v>
      </c>
      <c r="I70" s="40"/>
      <c r="J70" s="43"/>
      <c r="K70" s="79"/>
      <c r="L70" s="265"/>
      <c r="M70" s="53"/>
      <c r="N70" s="43"/>
      <c r="O70" s="43">
        <f t="shared" si="5"/>
        <v>8.2252651383220883</v>
      </c>
      <c r="P70" s="44"/>
      <c r="R70"/>
      <c r="S70"/>
      <c r="T70"/>
      <c r="U70"/>
      <c r="V70"/>
    </row>
    <row r="71" spans="1:23" ht="18" customHeight="1" x14ac:dyDescent="0.25">
      <c r="B71" s="262">
        <v>70</v>
      </c>
      <c r="C71" s="263" t="s">
        <v>216</v>
      </c>
      <c r="D71" s="469"/>
      <c r="E71" s="55">
        <v>2</v>
      </c>
      <c r="F71" s="533">
        <v>30</v>
      </c>
      <c r="G71" s="534">
        <v>2.7417550461073628</v>
      </c>
      <c r="H71" s="105">
        <v>0</v>
      </c>
      <c r="I71" s="57"/>
      <c r="J71" s="60"/>
      <c r="K71" s="80"/>
      <c r="L71" s="266"/>
      <c r="M71" s="84"/>
      <c r="N71" s="60"/>
      <c r="O71" s="60">
        <f t="shared" si="5"/>
        <v>8.2252651383220883</v>
      </c>
      <c r="P71" s="61"/>
      <c r="R71"/>
      <c r="S71"/>
      <c r="T71"/>
      <c r="U71"/>
      <c r="V71"/>
    </row>
    <row r="72" spans="1:23" ht="18" customHeight="1" x14ac:dyDescent="0.25">
      <c r="B72" s="259">
        <v>71</v>
      </c>
      <c r="C72" s="260" t="s">
        <v>217</v>
      </c>
      <c r="D72" s="470" t="s">
        <v>307</v>
      </c>
      <c r="E72" s="39">
        <v>1</v>
      </c>
      <c r="F72" s="531">
        <v>30</v>
      </c>
      <c r="G72" s="532">
        <v>5</v>
      </c>
      <c r="H72" s="98">
        <v>0</v>
      </c>
      <c r="I72" s="40"/>
      <c r="J72" s="43"/>
      <c r="K72" s="79"/>
      <c r="L72" s="261"/>
      <c r="M72" s="64"/>
      <c r="N72" s="43"/>
      <c r="O72" s="43">
        <f t="shared" si="5"/>
        <v>15</v>
      </c>
      <c r="P72" s="44"/>
      <c r="R72"/>
      <c r="S72"/>
      <c r="T72"/>
      <c r="U72"/>
      <c r="V72"/>
    </row>
    <row r="73" spans="1:23" ht="18" customHeight="1" x14ac:dyDescent="0.25">
      <c r="B73" s="262">
        <v>72</v>
      </c>
      <c r="C73" s="263" t="s">
        <v>217</v>
      </c>
      <c r="D73" s="469"/>
      <c r="E73" s="55">
        <v>2</v>
      </c>
      <c r="F73" s="533">
        <v>30</v>
      </c>
      <c r="G73" s="534">
        <v>5</v>
      </c>
      <c r="H73" s="105">
        <v>0</v>
      </c>
      <c r="I73" s="57"/>
      <c r="J73" s="60"/>
      <c r="K73" s="80"/>
      <c r="L73" s="264"/>
      <c r="M73" s="63"/>
      <c r="N73" s="60"/>
      <c r="O73" s="60">
        <f t="shared" si="5"/>
        <v>15</v>
      </c>
      <c r="P73" s="61"/>
      <c r="R73"/>
      <c r="S73"/>
      <c r="T73"/>
      <c r="U73"/>
      <c r="V73"/>
    </row>
    <row r="74" spans="1:23" ht="18" customHeight="1" x14ac:dyDescent="0.25">
      <c r="B74" s="259">
        <v>73</v>
      </c>
      <c r="C74" s="260" t="s">
        <v>218</v>
      </c>
      <c r="D74" s="470" t="s">
        <v>307</v>
      </c>
      <c r="E74" s="39">
        <v>1</v>
      </c>
      <c r="F74" s="531">
        <v>30</v>
      </c>
      <c r="G74" s="532">
        <v>5</v>
      </c>
      <c r="H74" s="98">
        <v>0</v>
      </c>
      <c r="I74" s="40"/>
      <c r="J74" s="43"/>
      <c r="K74" s="79"/>
      <c r="L74" s="261"/>
      <c r="M74" s="53"/>
      <c r="N74" s="43"/>
      <c r="O74" s="43">
        <f t="shared" si="5"/>
        <v>15</v>
      </c>
      <c r="P74" s="44"/>
      <c r="R74"/>
      <c r="S74"/>
      <c r="T74"/>
      <c r="U74"/>
      <c r="V74"/>
    </row>
    <row r="75" spans="1:23" ht="18" customHeight="1" x14ac:dyDescent="0.25">
      <c r="B75" s="262">
        <v>74</v>
      </c>
      <c r="C75" s="263" t="s">
        <v>218</v>
      </c>
      <c r="D75" s="469"/>
      <c r="E75" s="55">
        <v>2</v>
      </c>
      <c r="F75" s="533">
        <v>30</v>
      </c>
      <c r="G75" s="534">
        <v>5</v>
      </c>
      <c r="H75" s="105">
        <v>0</v>
      </c>
      <c r="I75" s="57"/>
      <c r="J75" s="60"/>
      <c r="K75" s="80"/>
      <c r="L75" s="264"/>
      <c r="M75" s="84"/>
      <c r="N75" s="60"/>
      <c r="O75" s="60">
        <f t="shared" si="5"/>
        <v>15</v>
      </c>
      <c r="P75" s="61"/>
      <c r="R75"/>
      <c r="S75"/>
      <c r="T75"/>
      <c r="U75"/>
      <c r="V75"/>
    </row>
    <row r="76" spans="1:23" ht="18" customHeight="1" x14ac:dyDescent="0.25">
      <c r="B76" s="259">
        <v>75</v>
      </c>
      <c r="C76" s="260" t="s">
        <v>219</v>
      </c>
      <c r="D76" s="470" t="s">
        <v>307</v>
      </c>
      <c r="E76" s="39">
        <v>1</v>
      </c>
      <c r="F76" s="531">
        <v>30</v>
      </c>
      <c r="G76" s="532">
        <v>2.4943765559525324</v>
      </c>
      <c r="H76" s="98">
        <v>0</v>
      </c>
      <c r="I76" s="40"/>
      <c r="J76" s="43"/>
      <c r="K76" s="79"/>
      <c r="L76" s="261"/>
      <c r="M76" s="53"/>
      <c r="N76" s="43"/>
      <c r="O76" s="43">
        <f t="shared" si="5"/>
        <v>7.4831296678575976</v>
      </c>
      <c r="P76" s="44"/>
      <c r="R76"/>
      <c r="S76"/>
      <c r="T76"/>
      <c r="U76"/>
      <c r="V76"/>
      <c r="W76"/>
    </row>
    <row r="77" spans="1:23" ht="18" customHeight="1" x14ac:dyDescent="0.25">
      <c r="B77" s="262">
        <v>76</v>
      </c>
      <c r="C77" s="263" t="s">
        <v>219</v>
      </c>
      <c r="D77" s="469"/>
      <c r="E77" s="55">
        <v>2</v>
      </c>
      <c r="F77" s="533">
        <v>30</v>
      </c>
      <c r="G77" s="534">
        <v>2.4943765559525324</v>
      </c>
      <c r="H77" s="105">
        <v>0</v>
      </c>
      <c r="I77" s="57"/>
      <c r="J77" s="60"/>
      <c r="K77" s="80"/>
      <c r="L77" s="264"/>
      <c r="M77" s="84"/>
      <c r="N77" s="60"/>
      <c r="O77" s="60">
        <f t="shared" si="5"/>
        <v>7.4831296678575976</v>
      </c>
      <c r="P77" s="61"/>
      <c r="R77"/>
      <c r="S77"/>
      <c r="T77"/>
      <c r="U77"/>
      <c r="V77"/>
    </row>
    <row r="78" spans="1:23" ht="18" customHeight="1" x14ac:dyDescent="0.25">
      <c r="B78" s="259">
        <v>77</v>
      </c>
      <c r="C78" s="260" t="s">
        <v>220</v>
      </c>
      <c r="D78" s="470" t="s">
        <v>307</v>
      </c>
      <c r="E78" s="39">
        <v>1</v>
      </c>
      <c r="F78" s="531">
        <v>30</v>
      </c>
      <c r="G78" s="532">
        <v>2.4943765559525324</v>
      </c>
      <c r="H78" s="98">
        <v>0</v>
      </c>
      <c r="I78" s="40"/>
      <c r="J78" s="43"/>
      <c r="K78" s="79"/>
      <c r="L78" s="261"/>
      <c r="M78" s="53"/>
      <c r="N78" s="43"/>
      <c r="O78" s="43">
        <f t="shared" si="5"/>
        <v>7.4831296678575976</v>
      </c>
      <c r="P78" s="44"/>
      <c r="R78"/>
      <c r="S78"/>
      <c r="T78"/>
      <c r="U78"/>
      <c r="V78"/>
    </row>
    <row r="79" spans="1:23" ht="18" customHeight="1" x14ac:dyDescent="0.25">
      <c r="B79" s="262">
        <v>78</v>
      </c>
      <c r="C79" s="263" t="s">
        <v>220</v>
      </c>
      <c r="D79" s="469"/>
      <c r="E79" s="55">
        <v>2</v>
      </c>
      <c r="F79" s="533">
        <v>30</v>
      </c>
      <c r="G79" s="534">
        <v>2.4943765559525324</v>
      </c>
      <c r="H79" s="105">
        <v>0</v>
      </c>
      <c r="I79" s="57"/>
      <c r="J79" s="60"/>
      <c r="K79" s="80"/>
      <c r="L79" s="264"/>
      <c r="M79" s="84"/>
      <c r="N79" s="60"/>
      <c r="O79" s="60">
        <f t="shared" si="5"/>
        <v>7.4831296678575976</v>
      </c>
      <c r="P79" s="61"/>
      <c r="R79"/>
      <c r="S79"/>
      <c r="T79"/>
      <c r="U79"/>
      <c r="V79"/>
    </row>
    <row r="80" spans="1:23" ht="18" customHeight="1" x14ac:dyDescent="0.25">
      <c r="B80" s="259">
        <v>79</v>
      </c>
      <c r="C80" s="288" t="s">
        <v>253</v>
      </c>
      <c r="D80" s="470" t="s">
        <v>307</v>
      </c>
      <c r="E80" s="39">
        <v>1</v>
      </c>
      <c r="F80" s="531">
        <v>30</v>
      </c>
      <c r="G80" s="100">
        <v>9.8298978326123745</v>
      </c>
      <c r="H80" s="98">
        <v>0</v>
      </c>
      <c r="I80" s="39"/>
      <c r="J80" s="39"/>
      <c r="K80" s="79"/>
      <c r="L80" s="284"/>
      <c r="M80" s="38"/>
      <c r="N80" s="43"/>
      <c r="O80" s="43">
        <f t="shared" si="5"/>
        <v>29.489693497837123</v>
      </c>
      <c r="P80" s="44"/>
      <c r="R80"/>
      <c r="S80"/>
      <c r="T80"/>
      <c r="U80"/>
      <c r="V80"/>
    </row>
    <row r="81" spans="2:26" ht="18" customHeight="1" x14ac:dyDescent="0.25">
      <c r="B81" s="262">
        <v>80</v>
      </c>
      <c r="C81" s="289" t="s">
        <v>253</v>
      </c>
      <c r="D81" s="469"/>
      <c r="E81" s="55">
        <v>2</v>
      </c>
      <c r="F81" s="533">
        <v>30</v>
      </c>
      <c r="G81" s="101">
        <v>9.8298978326123745</v>
      </c>
      <c r="H81" s="105">
        <v>0</v>
      </c>
      <c r="I81" s="55"/>
      <c r="J81" s="55"/>
      <c r="K81" s="80"/>
      <c r="L81" s="285"/>
      <c r="M81" s="56"/>
      <c r="N81" s="60"/>
      <c r="O81" s="60">
        <f t="shared" si="5"/>
        <v>29.489693497837123</v>
      </c>
      <c r="P81" s="61"/>
      <c r="R81"/>
      <c r="S81"/>
      <c r="T81"/>
      <c r="U81"/>
      <c r="V81"/>
    </row>
    <row r="82" spans="2:26" ht="18" customHeight="1" x14ac:dyDescent="0.25">
      <c r="B82" s="259">
        <v>81</v>
      </c>
      <c r="C82" s="288" t="s">
        <v>255</v>
      </c>
      <c r="D82" s="470" t="s">
        <v>307</v>
      </c>
      <c r="E82" s="39">
        <v>1</v>
      </c>
      <c r="F82" s="531">
        <v>30</v>
      </c>
      <c r="G82" s="100">
        <v>2.5613908599594573</v>
      </c>
      <c r="H82" s="98">
        <v>0</v>
      </c>
      <c r="I82" s="39"/>
      <c r="J82" s="39"/>
      <c r="K82" s="79"/>
      <c r="L82" s="284"/>
      <c r="M82" s="38"/>
      <c r="N82" s="43"/>
      <c r="O82" s="43">
        <f t="shared" si="5"/>
        <v>7.6841725798783713</v>
      </c>
      <c r="P82" s="44"/>
      <c r="R82"/>
      <c r="S82"/>
      <c r="T82"/>
      <c r="U82"/>
      <c r="V82"/>
    </row>
    <row r="83" spans="2:26" ht="18" customHeight="1" x14ac:dyDescent="0.25">
      <c r="B83" s="262">
        <v>82</v>
      </c>
      <c r="C83" s="289" t="s">
        <v>255</v>
      </c>
      <c r="D83" s="469"/>
      <c r="E83" s="55">
        <v>2</v>
      </c>
      <c r="F83" s="533">
        <v>30</v>
      </c>
      <c r="G83" s="101">
        <v>2.5613908599594573</v>
      </c>
      <c r="H83" s="105">
        <v>0</v>
      </c>
      <c r="I83" s="55"/>
      <c r="J83" s="55"/>
      <c r="K83" s="80"/>
      <c r="L83" s="285"/>
      <c r="M83" s="56"/>
      <c r="N83" s="60"/>
      <c r="O83" s="60">
        <f t="shared" si="5"/>
        <v>7.6841725798783713</v>
      </c>
      <c r="P83" s="61"/>
      <c r="R83"/>
      <c r="S83"/>
      <c r="T83"/>
      <c r="U83"/>
      <c r="V83"/>
    </row>
    <row r="84" spans="2:26" ht="18" customHeight="1" x14ac:dyDescent="0.25">
      <c r="B84" s="259">
        <v>83</v>
      </c>
      <c r="C84" s="288" t="s">
        <v>254</v>
      </c>
      <c r="D84" s="470" t="s">
        <v>307</v>
      </c>
      <c r="E84" s="39">
        <v>1</v>
      </c>
      <c r="F84" s="531">
        <v>30</v>
      </c>
      <c r="G84" s="100">
        <v>2.5613908599594573</v>
      </c>
      <c r="H84" s="98">
        <v>0</v>
      </c>
      <c r="I84" s="39"/>
      <c r="J84" s="43"/>
      <c r="K84" s="79"/>
      <c r="L84" s="265"/>
      <c r="M84" s="38"/>
      <c r="N84" s="43"/>
      <c r="O84" s="43">
        <f t="shared" si="5"/>
        <v>7.6841725798783713</v>
      </c>
      <c r="P84" s="44"/>
      <c r="R84"/>
      <c r="S84"/>
      <c r="T84"/>
      <c r="U84"/>
      <c r="V84"/>
    </row>
    <row r="85" spans="2:26" ht="18" customHeight="1" x14ac:dyDescent="0.25">
      <c r="B85" s="262">
        <v>84</v>
      </c>
      <c r="C85" s="289" t="s">
        <v>254</v>
      </c>
      <c r="D85" s="469"/>
      <c r="E85" s="55">
        <v>2</v>
      </c>
      <c r="F85" s="533">
        <v>30</v>
      </c>
      <c r="G85" s="101">
        <v>2.5613908599594573</v>
      </c>
      <c r="H85" s="105">
        <v>0</v>
      </c>
      <c r="I85" s="55"/>
      <c r="J85" s="60"/>
      <c r="K85" s="80"/>
      <c r="L85" s="266"/>
      <c r="M85" s="56"/>
      <c r="N85" s="60"/>
      <c r="O85" s="60">
        <f t="shared" si="5"/>
        <v>7.6841725798783713</v>
      </c>
      <c r="P85" s="61"/>
      <c r="R85"/>
      <c r="S85"/>
      <c r="T85"/>
      <c r="U85"/>
      <c r="V85"/>
    </row>
    <row r="86" spans="2:26" ht="18" customHeight="1" x14ac:dyDescent="0.25">
      <c r="B86" s="184">
        <v>85</v>
      </c>
      <c r="C86" s="255" t="s">
        <v>221</v>
      </c>
      <c r="D86" s="466" t="s">
        <v>307</v>
      </c>
      <c r="E86" s="111">
        <v>1</v>
      </c>
      <c r="F86" s="145">
        <v>30</v>
      </c>
      <c r="G86" s="113">
        <v>2.0678264462984273</v>
      </c>
      <c r="H86" s="112">
        <v>0</v>
      </c>
      <c r="I86" s="152"/>
      <c r="J86" s="119"/>
      <c r="K86" s="151"/>
      <c r="L86" s="256"/>
      <c r="M86" s="110"/>
      <c r="N86" s="119"/>
      <c r="O86" s="119">
        <f t="shared" si="5"/>
        <v>6.2034793388952814</v>
      </c>
      <c r="P86" s="162"/>
      <c r="R86"/>
      <c r="S86"/>
      <c r="T86"/>
      <c r="U86"/>
      <c r="V86"/>
    </row>
    <row r="87" spans="2:26" ht="18" customHeight="1" x14ac:dyDescent="0.25">
      <c r="B87" s="185">
        <v>86</v>
      </c>
      <c r="C87" s="257" t="s">
        <v>221</v>
      </c>
      <c r="D87" s="123"/>
      <c r="E87" s="123">
        <v>2</v>
      </c>
      <c r="F87" s="148">
        <v>30</v>
      </c>
      <c r="G87" s="201">
        <v>2.0678264462984273</v>
      </c>
      <c r="H87" s="124">
        <v>0</v>
      </c>
      <c r="I87" s="155"/>
      <c r="J87" s="129"/>
      <c r="K87" s="154"/>
      <c r="L87" s="258"/>
      <c r="M87" s="168"/>
      <c r="N87" s="129"/>
      <c r="O87" s="129">
        <f t="shared" si="5"/>
        <v>6.2034793388952814</v>
      </c>
      <c r="P87" s="167"/>
      <c r="R87"/>
      <c r="S87"/>
      <c r="T87"/>
      <c r="U87"/>
      <c r="V87"/>
    </row>
    <row r="88" spans="2:26" ht="18" customHeight="1" x14ac:dyDescent="0.25">
      <c r="B88" s="184">
        <v>87</v>
      </c>
      <c r="C88" s="255" t="s">
        <v>222</v>
      </c>
      <c r="D88" s="466" t="s">
        <v>307</v>
      </c>
      <c r="E88" s="111">
        <v>1</v>
      </c>
      <c r="F88" s="145">
        <v>30</v>
      </c>
      <c r="G88" s="113">
        <v>2.0678264462984273</v>
      </c>
      <c r="H88" s="112">
        <v>0</v>
      </c>
      <c r="I88" s="152"/>
      <c r="J88" s="119"/>
      <c r="K88" s="151"/>
      <c r="L88" s="256"/>
      <c r="M88" s="110"/>
      <c r="N88" s="119"/>
      <c r="O88" s="119">
        <f t="shared" si="5"/>
        <v>6.2034793388952814</v>
      </c>
      <c r="P88" s="162"/>
      <c r="R88"/>
      <c r="S88"/>
      <c r="T88"/>
      <c r="U88"/>
      <c r="V88"/>
    </row>
    <row r="89" spans="2:26" ht="18" customHeight="1" x14ac:dyDescent="0.25">
      <c r="B89" s="185">
        <v>88</v>
      </c>
      <c r="C89" s="257" t="s">
        <v>222</v>
      </c>
      <c r="D89" s="123"/>
      <c r="E89" s="123">
        <v>2</v>
      </c>
      <c r="F89" s="148">
        <v>30</v>
      </c>
      <c r="G89" s="201">
        <v>2.0678264462984273</v>
      </c>
      <c r="H89" s="124">
        <v>0</v>
      </c>
      <c r="I89" s="155"/>
      <c r="J89" s="129"/>
      <c r="K89" s="154"/>
      <c r="L89" s="258"/>
      <c r="M89" s="168"/>
      <c r="N89" s="129"/>
      <c r="O89" s="129">
        <f t="shared" si="5"/>
        <v>6.2034793388952814</v>
      </c>
      <c r="P89" s="167"/>
      <c r="R89"/>
      <c r="S89"/>
      <c r="T89"/>
      <c r="U89"/>
      <c r="V89"/>
    </row>
    <row r="90" spans="2:26" ht="18" customHeight="1" x14ac:dyDescent="0.25">
      <c r="B90" s="184">
        <v>89</v>
      </c>
      <c r="C90" s="255" t="s">
        <v>223</v>
      </c>
      <c r="D90" s="466" t="s">
        <v>307</v>
      </c>
      <c r="E90" s="111">
        <v>1</v>
      </c>
      <c r="F90" s="145">
        <v>30</v>
      </c>
      <c r="G90" s="113">
        <v>1.6335738681143723</v>
      </c>
      <c r="H90" s="112">
        <v>0</v>
      </c>
      <c r="I90" s="152"/>
      <c r="J90" s="119"/>
      <c r="K90" s="151"/>
      <c r="L90" s="256"/>
      <c r="M90" s="110"/>
      <c r="N90" s="119"/>
      <c r="O90" s="119">
        <f t="shared" si="5"/>
        <v>4.9007216043431168</v>
      </c>
      <c r="P90" s="120"/>
      <c r="R90"/>
      <c r="S90"/>
      <c r="T90"/>
      <c r="U90"/>
      <c r="V90"/>
    </row>
    <row r="91" spans="2:26" ht="18" x14ac:dyDescent="0.25">
      <c r="B91" s="185">
        <v>90</v>
      </c>
      <c r="C91" s="257" t="s">
        <v>223</v>
      </c>
      <c r="D91" s="123"/>
      <c r="E91" s="123">
        <v>2</v>
      </c>
      <c r="F91" s="148">
        <v>30</v>
      </c>
      <c r="G91" s="201">
        <v>1.6335738681143723</v>
      </c>
      <c r="H91" s="124">
        <v>0</v>
      </c>
      <c r="I91" s="155"/>
      <c r="J91" s="129"/>
      <c r="K91" s="154"/>
      <c r="L91" s="258"/>
      <c r="M91" s="168"/>
      <c r="N91" s="129"/>
      <c r="O91" s="129">
        <f t="shared" si="5"/>
        <v>4.9007216043431168</v>
      </c>
      <c r="P91" s="130"/>
      <c r="R91"/>
      <c r="S91"/>
      <c r="T91"/>
      <c r="U91"/>
      <c r="V91"/>
      <c r="W91" s="26"/>
      <c r="X91" s="26"/>
      <c r="Y91" s="26"/>
      <c r="Z91" s="26"/>
    </row>
    <row r="92" spans="2:26" ht="18" x14ac:dyDescent="0.25">
      <c r="B92" s="184">
        <v>91</v>
      </c>
      <c r="C92" s="255" t="s">
        <v>224</v>
      </c>
      <c r="D92" s="466" t="s">
        <v>307</v>
      </c>
      <c r="E92" s="111">
        <v>1</v>
      </c>
      <c r="F92" s="145">
        <v>30</v>
      </c>
      <c r="G92" s="113">
        <v>1.6335738681143723</v>
      </c>
      <c r="H92" s="112">
        <v>0</v>
      </c>
      <c r="I92" s="152"/>
      <c r="J92" s="119"/>
      <c r="K92" s="151"/>
      <c r="L92" s="256"/>
      <c r="M92" s="110"/>
      <c r="N92" s="119"/>
      <c r="O92" s="119">
        <f t="shared" si="5"/>
        <v>4.9007216043431168</v>
      </c>
      <c r="P92" s="120"/>
      <c r="R92"/>
      <c r="S92"/>
      <c r="T92"/>
      <c r="U92"/>
      <c r="V92"/>
      <c r="W92" s="26"/>
      <c r="X92" s="26"/>
      <c r="Y92" s="26"/>
      <c r="Z92" s="26"/>
    </row>
    <row r="93" spans="2:26" ht="18" x14ac:dyDescent="0.25">
      <c r="B93" s="185">
        <v>92</v>
      </c>
      <c r="C93" s="257" t="s">
        <v>224</v>
      </c>
      <c r="D93" s="123"/>
      <c r="E93" s="123">
        <v>2</v>
      </c>
      <c r="F93" s="148">
        <v>30</v>
      </c>
      <c r="G93" s="201">
        <v>1.6335738681143723</v>
      </c>
      <c r="H93" s="124">
        <v>0</v>
      </c>
      <c r="I93" s="155"/>
      <c r="J93" s="129"/>
      <c r="K93" s="154"/>
      <c r="L93" s="258"/>
      <c r="M93" s="168"/>
      <c r="N93" s="129"/>
      <c r="O93" s="129">
        <f t="shared" si="5"/>
        <v>4.9007216043431168</v>
      </c>
      <c r="P93" s="130"/>
      <c r="R93"/>
      <c r="S93"/>
      <c r="T93"/>
      <c r="U93"/>
      <c r="V93"/>
      <c r="W93" s="7"/>
      <c r="X93" s="23"/>
      <c r="Y93" s="24"/>
      <c r="Z93" s="27"/>
    </row>
    <row r="94" spans="2:26" ht="18" x14ac:dyDescent="0.25">
      <c r="B94" s="184">
        <v>93</v>
      </c>
      <c r="C94" s="255" t="s">
        <v>225</v>
      </c>
      <c r="D94" s="466" t="s">
        <v>307</v>
      </c>
      <c r="E94" s="111">
        <v>1</v>
      </c>
      <c r="F94" s="145">
        <v>30</v>
      </c>
      <c r="G94" s="113">
        <v>2.4328193109369876</v>
      </c>
      <c r="H94" s="112">
        <v>0</v>
      </c>
      <c r="I94" s="152"/>
      <c r="J94" s="119"/>
      <c r="K94" s="151"/>
      <c r="L94" s="253"/>
      <c r="M94" s="110"/>
      <c r="N94" s="119"/>
      <c r="O94" s="119">
        <f t="shared" si="5"/>
        <v>7.2984579328109627</v>
      </c>
      <c r="P94" s="120"/>
      <c r="R94"/>
      <c r="S94"/>
      <c r="T94"/>
      <c r="U94"/>
      <c r="V94"/>
      <c r="W94" s="24"/>
      <c r="X94" s="24"/>
      <c r="Y94" s="24"/>
      <c r="Z94" s="24"/>
    </row>
    <row r="95" spans="2:26" ht="18" x14ac:dyDescent="0.25">
      <c r="B95" s="185">
        <v>94</v>
      </c>
      <c r="C95" s="257" t="s">
        <v>225</v>
      </c>
      <c r="D95" s="123"/>
      <c r="E95" s="123">
        <v>2</v>
      </c>
      <c r="F95" s="148">
        <v>30</v>
      </c>
      <c r="G95" s="201">
        <v>2.4328193109369876</v>
      </c>
      <c r="H95" s="124">
        <v>0</v>
      </c>
      <c r="I95" s="155"/>
      <c r="J95" s="129"/>
      <c r="K95" s="154"/>
      <c r="L95" s="254"/>
      <c r="M95" s="168"/>
      <c r="N95" s="129"/>
      <c r="O95" s="129">
        <f t="shared" si="5"/>
        <v>7.2984579328109627</v>
      </c>
      <c r="P95" s="130"/>
      <c r="R95" s="26"/>
      <c r="S95" s="26"/>
      <c r="T95" s="26"/>
      <c r="U95" s="26"/>
      <c r="V95" s="26"/>
      <c r="W95" s="26"/>
      <c r="X95" s="26"/>
      <c r="Y95" s="26"/>
      <c r="Z95" s="26"/>
    </row>
    <row r="96" spans="2:26" ht="18" x14ac:dyDescent="0.25">
      <c r="B96" s="184">
        <v>95</v>
      </c>
      <c r="C96" s="255" t="s">
        <v>226</v>
      </c>
      <c r="D96" s="466" t="s">
        <v>307</v>
      </c>
      <c r="E96" s="111">
        <v>1</v>
      </c>
      <c r="F96" s="145">
        <v>30</v>
      </c>
      <c r="G96" s="113">
        <v>2.4328193109369876</v>
      </c>
      <c r="H96" s="112">
        <v>0</v>
      </c>
      <c r="I96" s="152"/>
      <c r="J96" s="119"/>
      <c r="K96" s="151"/>
      <c r="L96" s="253"/>
      <c r="M96" s="110"/>
      <c r="N96" s="119"/>
      <c r="O96" s="119">
        <f t="shared" si="5"/>
        <v>7.2984579328109627</v>
      </c>
      <c r="P96" s="120"/>
      <c r="R96" s="26"/>
      <c r="S96" s="26"/>
      <c r="T96" s="26"/>
      <c r="U96" s="26"/>
      <c r="V96" s="26"/>
      <c r="W96" s="26"/>
      <c r="X96" s="26"/>
      <c r="Y96" s="26"/>
      <c r="Z96" s="26"/>
    </row>
    <row r="97" spans="2:19" ht="18" x14ac:dyDescent="0.25">
      <c r="B97" s="185">
        <v>96</v>
      </c>
      <c r="C97" s="257" t="s">
        <v>226</v>
      </c>
      <c r="D97" s="123"/>
      <c r="E97" s="123">
        <v>2</v>
      </c>
      <c r="F97" s="148">
        <v>30</v>
      </c>
      <c r="G97" s="201">
        <v>2.4328193109369876</v>
      </c>
      <c r="H97" s="124">
        <v>0</v>
      </c>
      <c r="I97" s="155"/>
      <c r="J97" s="129"/>
      <c r="K97" s="154"/>
      <c r="L97" s="254"/>
      <c r="M97" s="168"/>
      <c r="N97" s="129"/>
      <c r="O97" s="129">
        <f t="shared" si="5"/>
        <v>7.2984579328109627</v>
      </c>
      <c r="P97" s="130"/>
    </row>
    <row r="98" spans="2:19" ht="18" x14ac:dyDescent="0.25">
      <c r="B98" s="184">
        <v>97</v>
      </c>
      <c r="C98" s="255" t="s">
        <v>237</v>
      </c>
      <c r="D98" s="466" t="s">
        <v>307</v>
      </c>
      <c r="E98" s="111">
        <v>1</v>
      </c>
      <c r="F98" s="145">
        <v>30</v>
      </c>
      <c r="G98" s="144">
        <v>2.5556925417556959</v>
      </c>
      <c r="H98" s="112">
        <v>0</v>
      </c>
      <c r="I98" s="111"/>
      <c r="J98" s="111"/>
      <c r="K98" s="151"/>
      <c r="L98" s="119"/>
      <c r="M98" s="114"/>
      <c r="N98" s="119"/>
      <c r="O98" s="119">
        <f t="shared" si="5"/>
        <v>7.6670776252670878</v>
      </c>
      <c r="P98" s="120"/>
    </row>
    <row r="99" spans="2:19" ht="18" x14ac:dyDescent="0.25">
      <c r="B99" s="185">
        <v>98</v>
      </c>
      <c r="C99" s="257" t="s">
        <v>237</v>
      </c>
      <c r="D99" s="123"/>
      <c r="E99" s="123">
        <v>2</v>
      </c>
      <c r="F99" s="148">
        <v>30</v>
      </c>
      <c r="G99" s="125">
        <v>2.5556925417556959</v>
      </c>
      <c r="H99" s="124">
        <v>0</v>
      </c>
      <c r="I99" s="123"/>
      <c r="J99" s="123"/>
      <c r="K99" s="154"/>
      <c r="L99" s="129"/>
      <c r="M99" s="122"/>
      <c r="N99" s="129"/>
      <c r="O99" s="129">
        <f t="shared" si="5"/>
        <v>7.6670776252670878</v>
      </c>
      <c r="P99" s="130"/>
    </row>
    <row r="100" spans="2:19" ht="18" x14ac:dyDescent="0.25">
      <c r="B100" s="259">
        <v>99</v>
      </c>
      <c r="C100" s="260" t="s">
        <v>227</v>
      </c>
      <c r="D100" s="470" t="s">
        <v>307</v>
      </c>
      <c r="E100" s="39">
        <v>1</v>
      </c>
      <c r="F100" s="531">
        <v>30</v>
      </c>
      <c r="G100" s="532">
        <v>2.2035823350370913</v>
      </c>
      <c r="H100" s="98">
        <v>0</v>
      </c>
      <c r="I100" s="40"/>
      <c r="J100" s="43"/>
      <c r="K100" s="79"/>
      <c r="L100" s="265"/>
      <c r="M100" s="53"/>
      <c r="N100" s="43"/>
      <c r="O100" s="43">
        <f t="shared" si="5"/>
        <v>6.610747005111274</v>
      </c>
      <c r="P100" s="44"/>
    </row>
    <row r="101" spans="2:19" ht="18" x14ac:dyDescent="0.25">
      <c r="B101" s="262">
        <v>100</v>
      </c>
      <c r="C101" s="263" t="s">
        <v>227</v>
      </c>
      <c r="D101" s="469"/>
      <c r="E101" s="55">
        <v>2</v>
      </c>
      <c r="F101" s="533">
        <v>30</v>
      </c>
      <c r="G101" s="534">
        <v>2.2035823350370913</v>
      </c>
      <c r="H101" s="105">
        <v>0</v>
      </c>
      <c r="I101" s="57"/>
      <c r="J101" s="60"/>
      <c r="K101" s="80"/>
      <c r="L101" s="266"/>
      <c r="M101" s="84"/>
      <c r="N101" s="60"/>
      <c r="O101" s="60">
        <f t="shared" si="5"/>
        <v>6.610747005111274</v>
      </c>
      <c r="P101" s="61"/>
      <c r="R101" s="26"/>
      <c r="S101" s="26"/>
    </row>
    <row r="102" spans="2:19" ht="18" x14ac:dyDescent="0.25">
      <c r="B102" s="259">
        <v>101</v>
      </c>
      <c r="C102" s="260" t="s">
        <v>228</v>
      </c>
      <c r="D102" s="470" t="s">
        <v>307</v>
      </c>
      <c r="E102" s="39">
        <v>1</v>
      </c>
      <c r="F102" s="531">
        <v>30</v>
      </c>
      <c r="G102" s="532">
        <v>2.2035823350370913</v>
      </c>
      <c r="H102" s="98">
        <v>0</v>
      </c>
      <c r="I102" s="40"/>
      <c r="J102" s="43"/>
      <c r="K102" s="79"/>
      <c r="L102" s="265"/>
      <c r="M102" s="53"/>
      <c r="N102" s="43"/>
      <c r="O102" s="43">
        <f t="shared" si="5"/>
        <v>6.610747005111274</v>
      </c>
      <c r="P102" s="44"/>
      <c r="R102" s="26"/>
      <c r="S102" s="26"/>
    </row>
    <row r="103" spans="2:19" ht="18" x14ac:dyDescent="0.25">
      <c r="B103" s="262">
        <v>102</v>
      </c>
      <c r="C103" s="263" t="s">
        <v>228</v>
      </c>
      <c r="D103" s="469"/>
      <c r="E103" s="55">
        <v>2</v>
      </c>
      <c r="F103" s="533">
        <v>30</v>
      </c>
      <c r="G103" s="534">
        <v>2.2035823350370913</v>
      </c>
      <c r="H103" s="105">
        <v>0</v>
      </c>
      <c r="I103" s="57"/>
      <c r="J103" s="60"/>
      <c r="K103" s="80"/>
      <c r="L103" s="266"/>
      <c r="M103" s="84"/>
      <c r="N103" s="60"/>
      <c r="O103" s="60">
        <f t="shared" si="5"/>
        <v>6.610747005111274</v>
      </c>
      <c r="P103" s="61"/>
      <c r="R103" s="26"/>
      <c r="S103" s="26"/>
    </row>
    <row r="104" spans="2:19" ht="18" x14ac:dyDescent="0.25">
      <c r="B104" s="184">
        <v>103</v>
      </c>
      <c r="C104" s="255" t="s">
        <v>229</v>
      </c>
      <c r="D104" s="466" t="s">
        <v>307</v>
      </c>
      <c r="E104" s="111">
        <v>1</v>
      </c>
      <c r="F104" s="145">
        <v>30</v>
      </c>
      <c r="G104" s="113">
        <v>1.7748733036117081</v>
      </c>
      <c r="H104" s="112">
        <v>0</v>
      </c>
      <c r="I104" s="152"/>
      <c r="J104" s="119"/>
      <c r="K104" s="151"/>
      <c r="L104" s="256"/>
      <c r="M104" s="110"/>
      <c r="N104" s="119"/>
      <c r="O104" s="119">
        <f t="shared" si="5"/>
        <v>5.324619910835124</v>
      </c>
      <c r="P104" s="120"/>
      <c r="R104" s="26"/>
      <c r="S104" s="26"/>
    </row>
    <row r="105" spans="2:19" ht="18" x14ac:dyDescent="0.25">
      <c r="B105" s="185">
        <v>104</v>
      </c>
      <c r="C105" s="257" t="s">
        <v>229</v>
      </c>
      <c r="D105" s="123"/>
      <c r="E105" s="123">
        <v>2</v>
      </c>
      <c r="F105" s="148">
        <v>30</v>
      </c>
      <c r="G105" s="201">
        <v>1.7748733036117081</v>
      </c>
      <c r="H105" s="124">
        <v>0</v>
      </c>
      <c r="I105" s="155"/>
      <c r="J105" s="129"/>
      <c r="K105" s="154"/>
      <c r="L105" s="258"/>
      <c r="M105" s="168"/>
      <c r="N105" s="129"/>
      <c r="O105" s="129">
        <f t="shared" si="5"/>
        <v>5.324619910835124</v>
      </c>
      <c r="P105" s="130"/>
      <c r="R105" s="26"/>
      <c r="S105" s="26"/>
    </row>
    <row r="106" spans="2:19" ht="18" x14ac:dyDescent="0.25">
      <c r="B106" s="184">
        <v>105</v>
      </c>
      <c r="C106" s="255" t="s">
        <v>230</v>
      </c>
      <c r="D106" s="466" t="s">
        <v>307</v>
      </c>
      <c r="E106" s="111">
        <v>1</v>
      </c>
      <c r="F106" s="145">
        <v>30</v>
      </c>
      <c r="G106" s="113">
        <v>1.7748733036117081</v>
      </c>
      <c r="H106" s="112">
        <v>0</v>
      </c>
      <c r="I106" s="152"/>
      <c r="J106" s="119"/>
      <c r="K106" s="151"/>
      <c r="L106" s="256"/>
      <c r="M106" s="110"/>
      <c r="N106" s="119"/>
      <c r="O106" s="119">
        <f t="shared" si="5"/>
        <v>5.324619910835124</v>
      </c>
      <c r="P106" s="120"/>
      <c r="R106" s="26"/>
      <c r="S106" s="26"/>
    </row>
    <row r="107" spans="2:19" ht="18" x14ac:dyDescent="0.25">
      <c r="B107" s="185">
        <v>106</v>
      </c>
      <c r="C107" s="257" t="s">
        <v>230</v>
      </c>
      <c r="D107" s="123"/>
      <c r="E107" s="123">
        <v>2</v>
      </c>
      <c r="F107" s="148">
        <v>30</v>
      </c>
      <c r="G107" s="201">
        <v>1.7748733036117081</v>
      </c>
      <c r="H107" s="124">
        <v>0</v>
      </c>
      <c r="I107" s="155"/>
      <c r="J107" s="129"/>
      <c r="K107" s="154"/>
      <c r="L107" s="258"/>
      <c r="M107" s="168"/>
      <c r="N107" s="129"/>
      <c r="O107" s="129">
        <f t="shared" si="5"/>
        <v>5.324619910835124</v>
      </c>
      <c r="P107" s="130"/>
      <c r="R107" s="26"/>
      <c r="S107" s="26"/>
    </row>
    <row r="108" spans="2:19" ht="18" x14ac:dyDescent="0.25">
      <c r="B108" s="259">
        <v>107</v>
      </c>
      <c r="C108" s="278" t="s">
        <v>231</v>
      </c>
      <c r="D108" s="470" t="s">
        <v>307</v>
      </c>
      <c r="E108" s="39">
        <v>1</v>
      </c>
      <c r="F108" s="531">
        <v>30</v>
      </c>
      <c r="G108" s="532">
        <v>2.0228942496905549</v>
      </c>
      <c r="H108" s="98">
        <v>0</v>
      </c>
      <c r="I108" s="40"/>
      <c r="J108" s="43"/>
      <c r="K108" s="79"/>
      <c r="L108" s="265"/>
      <c r="M108" s="53"/>
      <c r="N108" s="43"/>
      <c r="O108" s="43">
        <f t="shared" si="5"/>
        <v>6.0686827490716651</v>
      </c>
      <c r="P108" s="44"/>
      <c r="R108" s="26"/>
      <c r="S108" s="26"/>
    </row>
    <row r="109" spans="2:19" ht="18" x14ac:dyDescent="0.25">
      <c r="B109" s="262">
        <v>108</v>
      </c>
      <c r="C109" s="279" t="s">
        <v>231</v>
      </c>
      <c r="D109" s="469"/>
      <c r="E109" s="55">
        <v>2</v>
      </c>
      <c r="F109" s="533">
        <v>30</v>
      </c>
      <c r="G109" s="534">
        <v>2.0228942496905549</v>
      </c>
      <c r="H109" s="105">
        <v>0</v>
      </c>
      <c r="I109" s="57"/>
      <c r="J109" s="60"/>
      <c r="K109" s="80"/>
      <c r="L109" s="266"/>
      <c r="M109" s="84"/>
      <c r="N109" s="60"/>
      <c r="O109" s="60">
        <f t="shared" si="5"/>
        <v>6.0686827490716651</v>
      </c>
      <c r="P109" s="61"/>
      <c r="R109" s="26"/>
      <c r="S109" s="26"/>
    </row>
    <row r="110" spans="2:19" ht="18" x14ac:dyDescent="0.25">
      <c r="B110" s="259">
        <v>109</v>
      </c>
      <c r="C110" s="280" t="s">
        <v>232</v>
      </c>
      <c r="D110" s="470" t="s">
        <v>307</v>
      </c>
      <c r="E110" s="39">
        <v>1</v>
      </c>
      <c r="F110" s="531">
        <v>30</v>
      </c>
      <c r="G110" s="532">
        <v>2.0228942496905549</v>
      </c>
      <c r="H110" s="98">
        <v>0</v>
      </c>
      <c r="I110" s="40"/>
      <c r="J110" s="43"/>
      <c r="K110" s="79"/>
      <c r="L110" s="265"/>
      <c r="M110" s="53"/>
      <c r="N110" s="43"/>
      <c r="O110" s="43">
        <f t="shared" si="5"/>
        <v>6.0686827490716651</v>
      </c>
      <c r="P110" s="44"/>
      <c r="R110" s="26"/>
      <c r="S110" s="26"/>
    </row>
    <row r="111" spans="2:19" ht="18" x14ac:dyDescent="0.25">
      <c r="B111" s="262">
        <v>110</v>
      </c>
      <c r="C111" s="281" t="s">
        <v>232</v>
      </c>
      <c r="D111" s="469"/>
      <c r="E111" s="55">
        <v>2</v>
      </c>
      <c r="F111" s="533">
        <v>30</v>
      </c>
      <c r="G111" s="534">
        <v>2.0228942496905549</v>
      </c>
      <c r="H111" s="105">
        <v>0</v>
      </c>
      <c r="I111" s="57"/>
      <c r="J111" s="60"/>
      <c r="K111" s="80"/>
      <c r="L111" s="266"/>
      <c r="M111" s="84"/>
      <c r="N111" s="60"/>
      <c r="O111" s="60">
        <f t="shared" si="5"/>
        <v>6.0686827490716651</v>
      </c>
      <c r="P111" s="61"/>
    </row>
    <row r="112" spans="2:19" ht="18" x14ac:dyDescent="0.25">
      <c r="B112" s="259">
        <v>111</v>
      </c>
      <c r="C112" s="280" t="s">
        <v>233</v>
      </c>
      <c r="D112" s="470" t="s">
        <v>307</v>
      </c>
      <c r="E112" s="39">
        <v>1</v>
      </c>
      <c r="F112" s="531">
        <v>30</v>
      </c>
      <c r="G112" s="532">
        <v>2.5556925417556959</v>
      </c>
      <c r="H112" s="98">
        <v>0</v>
      </c>
      <c r="I112" s="40"/>
      <c r="J112" s="43"/>
      <c r="K112" s="79"/>
      <c r="L112" s="265"/>
      <c r="M112" s="53"/>
      <c r="N112" s="43"/>
      <c r="O112" s="43">
        <f t="shared" si="5"/>
        <v>7.6670776252670878</v>
      </c>
      <c r="P112" s="44"/>
    </row>
    <row r="113" spans="2:16" ht="18" x14ac:dyDescent="0.25">
      <c r="B113" s="262">
        <v>112</v>
      </c>
      <c r="C113" s="281" t="s">
        <v>233</v>
      </c>
      <c r="D113" s="469"/>
      <c r="E113" s="55">
        <v>2</v>
      </c>
      <c r="F113" s="533">
        <v>30</v>
      </c>
      <c r="G113" s="534">
        <v>2.5556925417556959</v>
      </c>
      <c r="H113" s="105">
        <v>0</v>
      </c>
      <c r="I113" s="57"/>
      <c r="J113" s="60"/>
      <c r="K113" s="80"/>
      <c r="L113" s="266"/>
      <c r="M113" s="84"/>
      <c r="N113" s="60"/>
      <c r="O113" s="60">
        <f t="shared" si="5"/>
        <v>7.6670776252670878</v>
      </c>
      <c r="P113" s="61"/>
    </row>
    <row r="114" spans="2:16" ht="18" x14ac:dyDescent="0.25">
      <c r="B114" s="259">
        <v>113</v>
      </c>
      <c r="C114" s="260" t="s">
        <v>234</v>
      </c>
      <c r="D114" s="470" t="s">
        <v>307</v>
      </c>
      <c r="E114" s="39">
        <v>1</v>
      </c>
      <c r="F114" s="531">
        <v>30</v>
      </c>
      <c r="G114" s="532">
        <v>2.5556925417556959</v>
      </c>
      <c r="H114" s="98">
        <v>0</v>
      </c>
      <c r="I114" s="40"/>
      <c r="J114" s="43"/>
      <c r="K114" s="79"/>
      <c r="L114" s="265"/>
      <c r="M114" s="53"/>
      <c r="N114" s="43"/>
      <c r="O114" s="43">
        <f t="shared" si="5"/>
        <v>7.6670776252670878</v>
      </c>
      <c r="P114" s="44"/>
    </row>
    <row r="115" spans="2:16" ht="18" x14ac:dyDescent="0.25">
      <c r="B115" s="262">
        <v>114</v>
      </c>
      <c r="C115" s="263" t="s">
        <v>234</v>
      </c>
      <c r="D115" s="469"/>
      <c r="E115" s="55">
        <v>2</v>
      </c>
      <c r="F115" s="533">
        <v>30</v>
      </c>
      <c r="G115" s="534">
        <v>2.5556925417556959</v>
      </c>
      <c r="H115" s="105">
        <v>0</v>
      </c>
      <c r="I115" s="57"/>
      <c r="J115" s="60"/>
      <c r="K115" s="80"/>
      <c r="L115" s="266"/>
      <c r="M115" s="84"/>
      <c r="N115" s="60"/>
      <c r="O115" s="60">
        <f t="shared" si="5"/>
        <v>7.6670776252670878</v>
      </c>
      <c r="P115" s="61"/>
    </row>
    <row r="116" spans="2:16" ht="18" x14ac:dyDescent="0.25">
      <c r="B116" s="259">
        <v>115</v>
      </c>
      <c r="C116" s="260" t="s">
        <v>282</v>
      </c>
      <c r="D116" s="470" t="s">
        <v>307</v>
      </c>
      <c r="E116" s="39">
        <v>1</v>
      </c>
      <c r="F116" s="531">
        <v>30</v>
      </c>
      <c r="G116" s="532">
        <v>2.1702192734658747</v>
      </c>
      <c r="H116" s="98">
        <v>0</v>
      </c>
      <c r="I116" s="40"/>
      <c r="J116" s="43"/>
      <c r="K116" s="79"/>
      <c r="L116" s="265"/>
      <c r="M116" s="53"/>
      <c r="N116" s="43"/>
      <c r="O116" s="43">
        <f t="shared" si="5"/>
        <v>6.5106578203976238</v>
      </c>
      <c r="P116" s="44"/>
    </row>
    <row r="117" spans="2:16" ht="18" x14ac:dyDescent="0.25">
      <c r="B117" s="262">
        <v>116</v>
      </c>
      <c r="C117" s="263" t="s">
        <v>282</v>
      </c>
      <c r="D117" s="469"/>
      <c r="E117" s="55">
        <v>2</v>
      </c>
      <c r="F117" s="533">
        <v>30</v>
      </c>
      <c r="G117" s="534">
        <v>2.1702192734658747</v>
      </c>
      <c r="H117" s="105">
        <v>0</v>
      </c>
      <c r="I117" s="57"/>
      <c r="J117" s="60"/>
      <c r="K117" s="80"/>
      <c r="L117" s="266"/>
      <c r="M117" s="84"/>
      <c r="N117" s="60"/>
      <c r="O117" s="60">
        <f t="shared" si="5"/>
        <v>6.5106578203976238</v>
      </c>
      <c r="P117" s="61"/>
    </row>
    <row r="118" spans="2:16" ht="18" x14ac:dyDescent="0.25">
      <c r="B118" s="259">
        <v>117</v>
      </c>
      <c r="C118" s="260" t="s">
        <v>283</v>
      </c>
      <c r="D118" s="470" t="s">
        <v>307</v>
      </c>
      <c r="E118" s="39">
        <v>1</v>
      </c>
      <c r="F118" s="531">
        <v>30</v>
      </c>
      <c r="G118" s="532">
        <v>2.0168925021657689</v>
      </c>
      <c r="H118" s="98">
        <v>0</v>
      </c>
      <c r="I118" s="40"/>
      <c r="J118" s="43"/>
      <c r="K118" s="79"/>
      <c r="L118" s="261"/>
      <c r="M118" s="53"/>
      <c r="N118" s="43"/>
      <c r="O118" s="43">
        <f t="shared" si="5"/>
        <v>6.0506775064973066</v>
      </c>
      <c r="P118" s="44"/>
    </row>
    <row r="119" spans="2:16" ht="18" x14ac:dyDescent="0.25">
      <c r="B119" s="262">
        <v>118</v>
      </c>
      <c r="C119" s="263" t="s">
        <v>283</v>
      </c>
      <c r="D119" s="469"/>
      <c r="E119" s="55">
        <v>2</v>
      </c>
      <c r="F119" s="533">
        <v>30</v>
      </c>
      <c r="G119" s="534">
        <v>2.0168925021657689</v>
      </c>
      <c r="H119" s="105">
        <v>0</v>
      </c>
      <c r="I119" s="57"/>
      <c r="J119" s="60"/>
      <c r="K119" s="80"/>
      <c r="L119" s="264"/>
      <c r="M119" s="84"/>
      <c r="N119" s="60"/>
      <c r="O119" s="60">
        <f t="shared" si="5"/>
        <v>6.0506775064973066</v>
      </c>
      <c r="P119" s="61"/>
    </row>
    <row r="120" spans="2:16" ht="18" x14ac:dyDescent="0.25">
      <c r="B120" s="184">
        <v>119</v>
      </c>
      <c r="C120" s="275" t="s">
        <v>235</v>
      </c>
      <c r="D120" s="466" t="s">
        <v>307</v>
      </c>
      <c r="E120" s="111">
        <v>1</v>
      </c>
      <c r="F120" s="145">
        <v>30</v>
      </c>
      <c r="G120" s="144">
        <v>2.0228942496905549</v>
      </c>
      <c r="H120" s="112">
        <v>0</v>
      </c>
      <c r="I120" s="111"/>
      <c r="J120" s="111"/>
      <c r="K120" s="151"/>
      <c r="L120" s="119"/>
      <c r="M120" s="114"/>
      <c r="N120" s="119"/>
      <c r="O120" s="119">
        <f t="shared" si="5"/>
        <v>6.0686827490716651</v>
      </c>
      <c r="P120" s="120"/>
    </row>
    <row r="121" spans="2:16" ht="18" x14ac:dyDescent="0.25">
      <c r="B121" s="185">
        <v>120</v>
      </c>
      <c r="C121" s="276" t="s">
        <v>235</v>
      </c>
      <c r="D121" s="123"/>
      <c r="E121" s="123">
        <v>2</v>
      </c>
      <c r="F121" s="148">
        <v>30</v>
      </c>
      <c r="G121" s="125">
        <v>2.0228942496905549</v>
      </c>
      <c r="H121" s="124">
        <v>0</v>
      </c>
      <c r="I121" s="123"/>
      <c r="J121" s="123"/>
      <c r="K121" s="154"/>
      <c r="L121" s="129"/>
      <c r="M121" s="122"/>
      <c r="N121" s="129"/>
      <c r="O121" s="129">
        <f t="shared" si="5"/>
        <v>6.0686827490716651</v>
      </c>
      <c r="P121" s="130"/>
    </row>
    <row r="122" spans="2:16" ht="18" x14ac:dyDescent="0.25">
      <c r="B122" s="184">
        <v>121</v>
      </c>
      <c r="C122" s="255" t="s">
        <v>236</v>
      </c>
      <c r="D122" s="466" t="s">
        <v>307</v>
      </c>
      <c r="E122" s="111">
        <v>1</v>
      </c>
      <c r="F122" s="145">
        <v>30</v>
      </c>
      <c r="G122" s="113">
        <v>2.5556925417556959</v>
      </c>
      <c r="H122" s="112">
        <v>0</v>
      </c>
      <c r="I122" s="111"/>
      <c r="J122" s="111"/>
      <c r="K122" s="151"/>
      <c r="L122" s="119"/>
      <c r="M122" s="114"/>
      <c r="N122" s="118"/>
      <c r="O122" s="119">
        <f t="shared" si="5"/>
        <v>7.6670776252670878</v>
      </c>
      <c r="P122" s="120"/>
    </row>
    <row r="123" spans="2:16" ht="18" x14ac:dyDescent="0.25">
      <c r="B123" s="185">
        <v>122</v>
      </c>
      <c r="C123" s="257" t="s">
        <v>284</v>
      </c>
      <c r="D123" s="123"/>
      <c r="E123" s="123">
        <v>2</v>
      </c>
      <c r="F123" s="148">
        <v>30</v>
      </c>
      <c r="G123" s="201">
        <v>2.5556925417556959</v>
      </c>
      <c r="H123" s="124">
        <v>0</v>
      </c>
      <c r="I123" s="123"/>
      <c r="J123" s="123"/>
      <c r="K123" s="154"/>
      <c r="L123" s="129"/>
      <c r="M123" s="122"/>
      <c r="N123" s="277"/>
      <c r="O123" s="129">
        <f t="shared" si="5"/>
        <v>7.6670776252670878</v>
      </c>
      <c r="P123" s="130"/>
    </row>
    <row r="124" spans="2:16" ht="18" x14ac:dyDescent="0.25">
      <c r="B124" s="259">
        <v>123</v>
      </c>
      <c r="C124" s="260" t="s">
        <v>238</v>
      </c>
      <c r="D124" s="470" t="s">
        <v>307</v>
      </c>
      <c r="E124" s="39">
        <v>1</v>
      </c>
      <c r="F124" s="531">
        <v>30</v>
      </c>
      <c r="G124" s="532">
        <v>2.1702192734658747</v>
      </c>
      <c r="H124" s="98">
        <v>0</v>
      </c>
      <c r="I124" s="39"/>
      <c r="J124" s="39"/>
      <c r="K124" s="38"/>
      <c r="L124" s="43"/>
      <c r="M124" s="38"/>
      <c r="N124" s="43"/>
      <c r="O124" s="43">
        <f t="shared" si="5"/>
        <v>6.5106578203976238</v>
      </c>
      <c r="P124" s="44"/>
    </row>
    <row r="125" spans="2:16" ht="18" x14ac:dyDescent="0.25">
      <c r="B125" s="262">
        <v>124</v>
      </c>
      <c r="C125" s="263" t="s">
        <v>238</v>
      </c>
      <c r="D125" s="469"/>
      <c r="E125" s="55">
        <v>2</v>
      </c>
      <c r="F125" s="533">
        <v>30</v>
      </c>
      <c r="G125" s="534">
        <v>2.1702192734658747</v>
      </c>
      <c r="H125" s="105">
        <v>0</v>
      </c>
      <c r="I125" s="55"/>
      <c r="J125" s="55"/>
      <c r="K125" s="56"/>
      <c r="L125" s="60"/>
      <c r="M125" s="56"/>
      <c r="N125" s="60"/>
      <c r="O125" s="60">
        <f t="shared" si="5"/>
        <v>6.5106578203976238</v>
      </c>
      <c r="P125" s="61"/>
    </row>
    <row r="126" spans="2:16" ht="18" x14ac:dyDescent="0.25">
      <c r="B126" s="259">
        <v>125</v>
      </c>
      <c r="C126" s="260" t="s">
        <v>239</v>
      </c>
      <c r="D126" s="470" t="s">
        <v>307</v>
      </c>
      <c r="E126" s="39">
        <v>1</v>
      </c>
      <c r="F126" s="531">
        <v>30</v>
      </c>
      <c r="G126" s="100">
        <v>2.1702192734658747</v>
      </c>
      <c r="H126" s="98">
        <v>0</v>
      </c>
      <c r="I126" s="39"/>
      <c r="J126" s="39"/>
      <c r="K126" s="38"/>
      <c r="L126" s="43"/>
      <c r="M126" s="38"/>
      <c r="N126" s="43"/>
      <c r="O126" s="43">
        <f t="shared" si="5"/>
        <v>6.5106578203976238</v>
      </c>
      <c r="P126" s="44"/>
    </row>
    <row r="127" spans="2:16" ht="18" x14ac:dyDescent="0.25">
      <c r="B127" s="262">
        <v>126</v>
      </c>
      <c r="C127" s="263" t="s">
        <v>239</v>
      </c>
      <c r="D127" s="469"/>
      <c r="E127" s="55">
        <v>2</v>
      </c>
      <c r="F127" s="533">
        <v>30</v>
      </c>
      <c r="G127" s="101">
        <v>2.1702192734658747</v>
      </c>
      <c r="H127" s="105">
        <v>0</v>
      </c>
      <c r="I127" s="55"/>
      <c r="J127" s="55"/>
      <c r="K127" s="56"/>
      <c r="L127" s="60"/>
      <c r="M127" s="56"/>
      <c r="N127" s="60"/>
      <c r="O127" s="60">
        <f t="shared" si="5"/>
        <v>6.5106578203976238</v>
      </c>
      <c r="P127" s="61"/>
    </row>
    <row r="128" spans="2:16" ht="18" x14ac:dyDescent="0.25">
      <c r="B128" s="184">
        <v>127</v>
      </c>
      <c r="C128" s="255" t="s">
        <v>240</v>
      </c>
      <c r="D128" s="466" t="s">
        <v>307</v>
      </c>
      <c r="E128" s="111">
        <v>1</v>
      </c>
      <c r="F128" s="145">
        <v>30</v>
      </c>
      <c r="G128" s="113">
        <v>1</v>
      </c>
      <c r="H128" s="112">
        <v>0</v>
      </c>
      <c r="I128" s="111"/>
      <c r="J128" s="111"/>
      <c r="K128" s="151"/>
      <c r="L128" s="119"/>
      <c r="M128" s="116"/>
      <c r="N128" s="119"/>
      <c r="O128" s="119">
        <f t="shared" si="5"/>
        <v>3</v>
      </c>
      <c r="P128" s="120"/>
    </row>
    <row r="129" spans="2:16" ht="18" x14ac:dyDescent="0.25">
      <c r="B129" s="185">
        <v>128</v>
      </c>
      <c r="C129" s="257" t="s">
        <v>240</v>
      </c>
      <c r="D129" s="123"/>
      <c r="E129" s="123">
        <v>2</v>
      </c>
      <c r="F129" s="148">
        <v>30</v>
      </c>
      <c r="G129" s="201">
        <v>1</v>
      </c>
      <c r="H129" s="124">
        <v>0</v>
      </c>
      <c r="I129" s="123"/>
      <c r="J129" s="123"/>
      <c r="K129" s="154"/>
      <c r="L129" s="129"/>
      <c r="M129" s="127"/>
      <c r="N129" s="129"/>
      <c r="O129" s="129">
        <f t="shared" si="5"/>
        <v>3</v>
      </c>
      <c r="P129" s="130"/>
    </row>
    <row r="130" spans="2:16" ht="18" x14ac:dyDescent="0.25">
      <c r="B130" s="184">
        <v>129</v>
      </c>
      <c r="C130" s="255" t="s">
        <v>241</v>
      </c>
      <c r="D130" s="466" t="s">
        <v>307</v>
      </c>
      <c r="E130" s="111">
        <v>1</v>
      </c>
      <c r="F130" s="145">
        <v>30</v>
      </c>
      <c r="G130" s="144">
        <v>1</v>
      </c>
      <c r="H130" s="112">
        <v>0</v>
      </c>
      <c r="I130" s="111"/>
      <c r="J130" s="111"/>
      <c r="K130" s="151"/>
      <c r="L130" s="119"/>
      <c r="M130" s="116"/>
      <c r="N130" s="119"/>
      <c r="O130" s="119">
        <f t="shared" si="5"/>
        <v>3</v>
      </c>
      <c r="P130" s="120"/>
    </row>
    <row r="131" spans="2:16" ht="18" x14ac:dyDescent="0.25">
      <c r="B131" s="185">
        <v>130</v>
      </c>
      <c r="C131" s="257" t="s">
        <v>241</v>
      </c>
      <c r="D131" s="123"/>
      <c r="E131" s="123">
        <v>2</v>
      </c>
      <c r="F131" s="148">
        <v>30</v>
      </c>
      <c r="G131" s="125">
        <v>1</v>
      </c>
      <c r="H131" s="124">
        <v>0</v>
      </c>
      <c r="I131" s="123"/>
      <c r="J131" s="123"/>
      <c r="K131" s="154"/>
      <c r="L131" s="129"/>
      <c r="M131" s="127"/>
      <c r="N131" s="129"/>
      <c r="O131" s="129">
        <f t="shared" si="5"/>
        <v>3</v>
      </c>
      <c r="P131" s="130"/>
    </row>
    <row r="132" spans="2:16" ht="18" x14ac:dyDescent="0.25">
      <c r="B132" s="184">
        <v>131</v>
      </c>
      <c r="C132" s="255" t="s">
        <v>242</v>
      </c>
      <c r="D132" s="466" t="s">
        <v>307</v>
      </c>
      <c r="E132" s="111">
        <v>1</v>
      </c>
      <c r="F132" s="145">
        <v>30</v>
      </c>
      <c r="G132" s="144">
        <v>1</v>
      </c>
      <c r="H132" s="112">
        <v>0</v>
      </c>
      <c r="I132" s="111"/>
      <c r="J132" s="111"/>
      <c r="K132" s="151"/>
      <c r="L132" s="119"/>
      <c r="M132" s="116"/>
      <c r="N132" s="119"/>
      <c r="O132" s="119">
        <f t="shared" ref="O132:O179" si="6">SQRT(POWER(3,2)*POWER(G132,2)+POWER(H132,2))</f>
        <v>3</v>
      </c>
      <c r="P132" s="120"/>
    </row>
    <row r="133" spans="2:16" ht="18" x14ac:dyDescent="0.25">
      <c r="B133" s="185">
        <v>132</v>
      </c>
      <c r="C133" s="257" t="s">
        <v>242</v>
      </c>
      <c r="D133" s="123"/>
      <c r="E133" s="123">
        <v>2</v>
      </c>
      <c r="F133" s="148">
        <v>30</v>
      </c>
      <c r="G133" s="125">
        <v>1</v>
      </c>
      <c r="H133" s="124">
        <v>0</v>
      </c>
      <c r="I133" s="123"/>
      <c r="J133" s="123"/>
      <c r="K133" s="154"/>
      <c r="L133" s="129"/>
      <c r="M133" s="127"/>
      <c r="N133" s="129"/>
      <c r="O133" s="129">
        <f t="shared" si="6"/>
        <v>3</v>
      </c>
      <c r="P133" s="130"/>
    </row>
    <row r="134" spans="2:16" ht="18" x14ac:dyDescent="0.25">
      <c r="B134" s="184">
        <v>133</v>
      </c>
      <c r="C134" s="255" t="s">
        <v>243</v>
      </c>
      <c r="D134" s="466" t="s">
        <v>307</v>
      </c>
      <c r="E134" s="111">
        <v>1</v>
      </c>
      <c r="F134" s="145">
        <v>30</v>
      </c>
      <c r="G134" s="144">
        <v>1</v>
      </c>
      <c r="H134" s="112">
        <v>0</v>
      </c>
      <c r="I134" s="111"/>
      <c r="J134" s="111"/>
      <c r="K134" s="151"/>
      <c r="L134" s="119"/>
      <c r="M134" s="116"/>
      <c r="N134" s="119"/>
      <c r="O134" s="119">
        <f t="shared" si="6"/>
        <v>3</v>
      </c>
      <c r="P134" s="120"/>
    </row>
    <row r="135" spans="2:16" ht="18" x14ac:dyDescent="0.25">
      <c r="B135" s="185">
        <v>134</v>
      </c>
      <c r="C135" s="257" t="s">
        <v>243</v>
      </c>
      <c r="D135" s="123"/>
      <c r="E135" s="123">
        <v>2</v>
      </c>
      <c r="F135" s="148">
        <v>30</v>
      </c>
      <c r="G135" s="125">
        <v>1</v>
      </c>
      <c r="H135" s="124">
        <v>0</v>
      </c>
      <c r="I135" s="123"/>
      <c r="J135" s="123"/>
      <c r="K135" s="154"/>
      <c r="L135" s="129"/>
      <c r="M135" s="127"/>
      <c r="N135" s="129"/>
      <c r="O135" s="129">
        <f t="shared" si="6"/>
        <v>3</v>
      </c>
      <c r="P135" s="130"/>
    </row>
    <row r="136" spans="2:16" ht="18" x14ac:dyDescent="0.25">
      <c r="B136" s="259">
        <v>135</v>
      </c>
      <c r="C136" s="260" t="s">
        <v>244</v>
      </c>
      <c r="D136" s="470" t="s">
        <v>307</v>
      </c>
      <c r="E136" s="39">
        <v>1</v>
      </c>
      <c r="F136" s="531">
        <v>30</v>
      </c>
      <c r="G136" s="100">
        <v>1</v>
      </c>
      <c r="H136" s="98">
        <v>0</v>
      </c>
      <c r="I136" s="39"/>
      <c r="J136" s="39"/>
      <c r="K136" s="79"/>
      <c r="L136" s="43"/>
      <c r="M136" s="41"/>
      <c r="N136" s="43"/>
      <c r="O136" s="43">
        <f t="shared" si="6"/>
        <v>3</v>
      </c>
      <c r="P136" s="44"/>
    </row>
    <row r="137" spans="2:16" ht="18" x14ac:dyDescent="0.25">
      <c r="B137" s="262">
        <v>136</v>
      </c>
      <c r="C137" s="263" t="s">
        <v>244</v>
      </c>
      <c r="D137" s="469"/>
      <c r="E137" s="55">
        <v>2</v>
      </c>
      <c r="F137" s="533">
        <v>30</v>
      </c>
      <c r="G137" s="101">
        <v>1</v>
      </c>
      <c r="H137" s="105">
        <v>0</v>
      </c>
      <c r="I137" s="55"/>
      <c r="J137" s="55"/>
      <c r="K137" s="80"/>
      <c r="L137" s="60"/>
      <c r="M137" s="58"/>
      <c r="N137" s="60"/>
      <c r="O137" s="60">
        <f t="shared" si="6"/>
        <v>3</v>
      </c>
      <c r="P137" s="61"/>
    </row>
    <row r="138" spans="2:16" ht="18" x14ac:dyDescent="0.25">
      <c r="B138" s="259">
        <v>137</v>
      </c>
      <c r="C138" s="260" t="s">
        <v>245</v>
      </c>
      <c r="D138" s="470" t="s">
        <v>307</v>
      </c>
      <c r="E138" s="39">
        <v>1</v>
      </c>
      <c r="F138" s="531">
        <v>30</v>
      </c>
      <c r="G138" s="100">
        <v>11.245655124386321</v>
      </c>
      <c r="H138" s="98">
        <v>0</v>
      </c>
      <c r="I138" s="39"/>
      <c r="J138" s="43"/>
      <c r="K138" s="79"/>
      <c r="L138" s="265"/>
      <c r="M138" s="38"/>
      <c r="N138" s="43"/>
      <c r="O138" s="43">
        <f t="shared" si="6"/>
        <v>33.736965373158959</v>
      </c>
      <c r="P138" s="44"/>
    </row>
    <row r="139" spans="2:16" ht="18" x14ac:dyDescent="0.25">
      <c r="B139" s="262">
        <v>138</v>
      </c>
      <c r="C139" s="263" t="s">
        <v>245</v>
      </c>
      <c r="D139" s="469"/>
      <c r="E139" s="55">
        <v>2</v>
      </c>
      <c r="F139" s="533">
        <v>30</v>
      </c>
      <c r="G139" s="101">
        <v>11.245655124386321</v>
      </c>
      <c r="H139" s="105">
        <v>0</v>
      </c>
      <c r="I139" s="55"/>
      <c r="J139" s="60"/>
      <c r="K139" s="80"/>
      <c r="L139" s="266"/>
      <c r="M139" s="56"/>
      <c r="N139" s="60"/>
      <c r="O139" s="60">
        <f t="shared" si="6"/>
        <v>33.736965373158959</v>
      </c>
      <c r="P139" s="61"/>
    </row>
    <row r="140" spans="2:16" ht="18" x14ac:dyDescent="0.25">
      <c r="B140" s="184">
        <v>139</v>
      </c>
      <c r="C140" s="275" t="s">
        <v>285</v>
      </c>
      <c r="D140" s="466" t="s">
        <v>307</v>
      </c>
      <c r="E140" s="111">
        <v>1</v>
      </c>
      <c r="F140" s="145">
        <v>30</v>
      </c>
      <c r="G140" s="144">
        <v>11.245655124386321</v>
      </c>
      <c r="H140" s="112">
        <v>0</v>
      </c>
      <c r="I140" s="111"/>
      <c r="J140" s="111"/>
      <c r="K140" s="151"/>
      <c r="L140" s="282"/>
      <c r="M140" s="114"/>
      <c r="N140" s="119"/>
      <c r="O140" s="119">
        <f t="shared" si="6"/>
        <v>33.736965373158959</v>
      </c>
      <c r="P140" s="120"/>
    </row>
    <row r="141" spans="2:16" ht="18" x14ac:dyDescent="0.25">
      <c r="B141" s="185">
        <v>140</v>
      </c>
      <c r="C141" s="276" t="s">
        <v>285</v>
      </c>
      <c r="D141" s="123"/>
      <c r="E141" s="123">
        <v>2</v>
      </c>
      <c r="F141" s="148">
        <v>30</v>
      </c>
      <c r="G141" s="125">
        <v>11.245655124386321</v>
      </c>
      <c r="H141" s="124">
        <v>0</v>
      </c>
      <c r="I141" s="123"/>
      <c r="J141" s="123"/>
      <c r="K141" s="154"/>
      <c r="L141" s="283"/>
      <c r="M141" s="122"/>
      <c r="N141" s="129"/>
      <c r="O141" s="129">
        <f t="shared" si="6"/>
        <v>33.736965373158959</v>
      </c>
      <c r="P141" s="130"/>
    </row>
    <row r="142" spans="2:16" ht="18" x14ac:dyDescent="0.25">
      <c r="B142" s="259">
        <v>141</v>
      </c>
      <c r="C142" s="260" t="s">
        <v>247</v>
      </c>
      <c r="D142" s="470" t="s">
        <v>307</v>
      </c>
      <c r="E142" s="39">
        <v>1</v>
      </c>
      <c r="F142" s="531">
        <v>30</v>
      </c>
      <c r="G142" s="100">
        <v>5.3089729520158233</v>
      </c>
      <c r="H142" s="98">
        <v>0</v>
      </c>
      <c r="I142" s="39"/>
      <c r="J142" s="39"/>
      <c r="K142" s="79"/>
      <c r="L142" s="284"/>
      <c r="M142" s="38"/>
      <c r="N142" s="43"/>
      <c r="O142" s="43">
        <f t="shared" si="6"/>
        <v>15.92691885604747</v>
      </c>
      <c r="P142" s="44"/>
    </row>
    <row r="143" spans="2:16" ht="18" x14ac:dyDescent="0.25">
      <c r="B143" s="262">
        <v>142</v>
      </c>
      <c r="C143" s="263" t="s">
        <v>247</v>
      </c>
      <c r="D143" s="469"/>
      <c r="E143" s="55">
        <v>2</v>
      </c>
      <c r="F143" s="533">
        <v>30</v>
      </c>
      <c r="G143" s="101">
        <v>5.3089729520158233</v>
      </c>
      <c r="H143" s="105">
        <v>0</v>
      </c>
      <c r="I143" s="55"/>
      <c r="J143" s="55"/>
      <c r="K143" s="80"/>
      <c r="L143" s="285"/>
      <c r="M143" s="56"/>
      <c r="N143" s="60"/>
      <c r="O143" s="60">
        <f t="shared" si="6"/>
        <v>15.92691885604747</v>
      </c>
      <c r="P143" s="61"/>
    </row>
    <row r="144" spans="2:16" ht="18" x14ac:dyDescent="0.25">
      <c r="B144" s="259">
        <v>143</v>
      </c>
      <c r="C144" s="260" t="s">
        <v>246</v>
      </c>
      <c r="D144" s="470" t="s">
        <v>307</v>
      </c>
      <c r="E144" s="39">
        <v>1</v>
      </c>
      <c r="F144" s="531">
        <v>30</v>
      </c>
      <c r="G144" s="100">
        <v>5.3089729520158233</v>
      </c>
      <c r="H144" s="98">
        <v>0</v>
      </c>
      <c r="I144" s="39"/>
      <c r="J144" s="43"/>
      <c r="K144" s="79"/>
      <c r="L144" s="265"/>
      <c r="M144" s="38"/>
      <c r="N144" s="43"/>
      <c r="O144" s="43">
        <f t="shared" si="6"/>
        <v>15.92691885604747</v>
      </c>
      <c r="P144" s="44"/>
    </row>
    <row r="145" spans="1:16" ht="18" x14ac:dyDescent="0.25">
      <c r="B145" s="262">
        <v>144</v>
      </c>
      <c r="C145" s="263" t="s">
        <v>246</v>
      </c>
      <c r="D145" s="469"/>
      <c r="E145" s="55">
        <v>2</v>
      </c>
      <c r="F145" s="533">
        <v>30</v>
      </c>
      <c r="G145" s="101">
        <v>5.3089729520158233</v>
      </c>
      <c r="H145" s="105">
        <v>0</v>
      </c>
      <c r="I145" s="55"/>
      <c r="J145" s="60"/>
      <c r="K145" s="80"/>
      <c r="L145" s="266"/>
      <c r="M145" s="56"/>
      <c r="N145" s="60"/>
      <c r="O145" s="60">
        <f t="shared" si="6"/>
        <v>15.92691885604747</v>
      </c>
      <c r="P145" s="61"/>
    </row>
    <row r="146" spans="1:16" ht="18" x14ac:dyDescent="0.25">
      <c r="B146" s="184">
        <v>145</v>
      </c>
      <c r="C146" s="255" t="s">
        <v>248</v>
      </c>
      <c r="D146" s="466" t="s">
        <v>307</v>
      </c>
      <c r="E146" s="111">
        <v>1</v>
      </c>
      <c r="F146" s="145">
        <v>30</v>
      </c>
      <c r="G146" s="144">
        <v>3.0172766823751549</v>
      </c>
      <c r="H146" s="112">
        <v>0</v>
      </c>
      <c r="I146" s="111"/>
      <c r="J146" s="119"/>
      <c r="K146" s="151"/>
      <c r="L146" s="256"/>
      <c r="M146" s="114"/>
      <c r="N146" s="119"/>
      <c r="O146" s="119">
        <f t="shared" si="6"/>
        <v>9.0518300471254651</v>
      </c>
      <c r="P146" s="120"/>
    </row>
    <row r="147" spans="1:16" ht="18" x14ac:dyDescent="0.25">
      <c r="B147" s="185">
        <v>146</v>
      </c>
      <c r="C147" s="257" t="s">
        <v>248</v>
      </c>
      <c r="D147" s="123"/>
      <c r="E147" s="123">
        <v>2</v>
      </c>
      <c r="F147" s="148">
        <v>30</v>
      </c>
      <c r="G147" s="125">
        <v>3.0172766823751549</v>
      </c>
      <c r="H147" s="124">
        <v>0</v>
      </c>
      <c r="I147" s="123"/>
      <c r="J147" s="129"/>
      <c r="K147" s="154"/>
      <c r="L147" s="258"/>
      <c r="M147" s="122"/>
      <c r="N147" s="129"/>
      <c r="O147" s="129">
        <f t="shared" si="6"/>
        <v>9.0518300471254651</v>
      </c>
      <c r="P147" s="130"/>
    </row>
    <row r="148" spans="1:16" ht="18" x14ac:dyDescent="0.25">
      <c r="B148" s="184">
        <v>147</v>
      </c>
      <c r="C148" s="255" t="s">
        <v>249</v>
      </c>
      <c r="D148" s="466" t="s">
        <v>307</v>
      </c>
      <c r="E148" s="111">
        <v>1</v>
      </c>
      <c r="F148" s="145">
        <v>30</v>
      </c>
      <c r="G148" s="144">
        <v>3.0172766823751549</v>
      </c>
      <c r="H148" s="112">
        <v>0</v>
      </c>
      <c r="I148" s="111"/>
      <c r="J148" s="111"/>
      <c r="K148" s="151"/>
      <c r="L148" s="282"/>
      <c r="M148" s="114"/>
      <c r="N148" s="119"/>
      <c r="O148" s="119">
        <f t="shared" si="6"/>
        <v>9.0518300471254651</v>
      </c>
      <c r="P148" s="120"/>
    </row>
    <row r="149" spans="1:16" ht="18" x14ac:dyDescent="0.25">
      <c r="B149" s="185">
        <v>148</v>
      </c>
      <c r="C149" s="257" t="s">
        <v>249</v>
      </c>
      <c r="D149" s="123"/>
      <c r="E149" s="123">
        <v>2</v>
      </c>
      <c r="F149" s="148">
        <v>30</v>
      </c>
      <c r="G149" s="125">
        <v>3.0172766823751549</v>
      </c>
      <c r="H149" s="124">
        <v>0</v>
      </c>
      <c r="I149" s="123"/>
      <c r="J149" s="123"/>
      <c r="K149" s="154"/>
      <c r="L149" s="283"/>
      <c r="M149" s="122"/>
      <c r="N149" s="129"/>
      <c r="O149" s="129">
        <f t="shared" si="6"/>
        <v>9.0518300471254651</v>
      </c>
      <c r="P149" s="130"/>
    </row>
    <row r="150" spans="1:16" ht="18" x14ac:dyDescent="0.25">
      <c r="B150" s="184">
        <v>149</v>
      </c>
      <c r="C150" s="286" t="s">
        <v>251</v>
      </c>
      <c r="D150" s="466" t="s">
        <v>307</v>
      </c>
      <c r="E150" s="111">
        <v>1</v>
      </c>
      <c r="F150" s="145">
        <v>30</v>
      </c>
      <c r="G150" s="144">
        <v>3.4239177023151974</v>
      </c>
      <c r="H150" s="112">
        <v>0</v>
      </c>
      <c r="I150" s="111"/>
      <c r="J150" s="111"/>
      <c r="K150" s="151"/>
      <c r="L150" s="282"/>
      <c r="M150" s="114"/>
      <c r="N150" s="119"/>
      <c r="O150" s="119">
        <f t="shared" si="6"/>
        <v>10.271753106945592</v>
      </c>
      <c r="P150" s="120"/>
    </row>
    <row r="151" spans="1:16" ht="18" x14ac:dyDescent="0.25">
      <c r="B151" s="185">
        <v>150</v>
      </c>
      <c r="C151" s="287" t="s">
        <v>251</v>
      </c>
      <c r="D151" s="123"/>
      <c r="E151" s="123">
        <v>2</v>
      </c>
      <c r="F151" s="148">
        <v>30</v>
      </c>
      <c r="G151" s="125">
        <v>3.4239177023151974</v>
      </c>
      <c r="H151" s="124">
        <v>0</v>
      </c>
      <c r="I151" s="123"/>
      <c r="J151" s="123"/>
      <c r="K151" s="154"/>
      <c r="L151" s="283"/>
      <c r="M151" s="122"/>
      <c r="N151" s="129"/>
      <c r="O151" s="129">
        <f t="shared" si="6"/>
        <v>10.271753106945592</v>
      </c>
      <c r="P151" s="130"/>
    </row>
    <row r="152" spans="1:16" ht="18" x14ac:dyDescent="0.25">
      <c r="B152" s="184">
        <v>151</v>
      </c>
      <c r="C152" s="286" t="s">
        <v>252</v>
      </c>
      <c r="D152" s="466" t="s">
        <v>307</v>
      </c>
      <c r="E152" s="111">
        <v>1</v>
      </c>
      <c r="F152" s="145">
        <v>30</v>
      </c>
      <c r="G152" s="144">
        <v>9.8298978326123745</v>
      </c>
      <c r="H152" s="112">
        <v>0</v>
      </c>
      <c r="I152" s="111"/>
      <c r="J152" s="119"/>
      <c r="K152" s="151"/>
      <c r="L152" s="256"/>
      <c r="M152" s="114"/>
      <c r="N152" s="119"/>
      <c r="O152" s="119">
        <f t="shared" si="6"/>
        <v>29.489693497837123</v>
      </c>
      <c r="P152" s="120"/>
    </row>
    <row r="153" spans="1:16" ht="18" x14ac:dyDescent="0.25">
      <c r="B153" s="185">
        <v>152</v>
      </c>
      <c r="C153" s="287" t="s">
        <v>252</v>
      </c>
      <c r="D153" s="123"/>
      <c r="E153" s="123">
        <v>2</v>
      </c>
      <c r="F153" s="148">
        <v>30</v>
      </c>
      <c r="G153" s="125">
        <v>9.8298978326123745</v>
      </c>
      <c r="H153" s="124">
        <v>0</v>
      </c>
      <c r="I153" s="123"/>
      <c r="J153" s="129"/>
      <c r="K153" s="154"/>
      <c r="L153" s="258"/>
      <c r="M153" s="122"/>
      <c r="N153" s="129"/>
      <c r="O153" s="129">
        <f t="shared" si="6"/>
        <v>29.489693497837123</v>
      </c>
      <c r="P153" s="130"/>
    </row>
    <row r="154" spans="1:16" ht="18" x14ac:dyDescent="0.25">
      <c r="B154" s="184">
        <v>153</v>
      </c>
      <c r="C154" s="290" t="s">
        <v>256</v>
      </c>
      <c r="D154" s="466" t="s">
        <v>307</v>
      </c>
      <c r="E154" s="111">
        <v>1</v>
      </c>
      <c r="F154" s="145">
        <v>30</v>
      </c>
      <c r="G154" s="144">
        <v>2.8704106681276338</v>
      </c>
      <c r="H154" s="112">
        <v>0</v>
      </c>
      <c r="I154" s="111"/>
      <c r="J154" s="119"/>
      <c r="K154" s="151"/>
      <c r="L154" s="256"/>
      <c r="M154" s="114"/>
      <c r="N154" s="119"/>
      <c r="O154" s="119">
        <f t="shared" si="6"/>
        <v>8.6112320043829023</v>
      </c>
      <c r="P154" s="120"/>
    </row>
    <row r="155" spans="1:16" ht="18" x14ac:dyDescent="0.25">
      <c r="B155" s="185">
        <v>154</v>
      </c>
      <c r="C155" s="291" t="s">
        <v>256</v>
      </c>
      <c r="D155" s="123"/>
      <c r="E155" s="123">
        <v>2</v>
      </c>
      <c r="F155" s="148">
        <v>30</v>
      </c>
      <c r="G155" s="125">
        <v>2.8704106681276338</v>
      </c>
      <c r="H155" s="124">
        <v>0</v>
      </c>
      <c r="I155" s="123"/>
      <c r="J155" s="129"/>
      <c r="K155" s="154"/>
      <c r="L155" s="258"/>
      <c r="M155" s="122"/>
      <c r="N155" s="129"/>
      <c r="O155" s="129">
        <f t="shared" si="6"/>
        <v>8.6112320043829023</v>
      </c>
      <c r="P155" s="130"/>
    </row>
    <row r="156" spans="1:16" ht="18" x14ac:dyDescent="0.25">
      <c r="B156" s="184">
        <v>155</v>
      </c>
      <c r="C156" s="290" t="s">
        <v>257</v>
      </c>
      <c r="D156" s="466" t="s">
        <v>307</v>
      </c>
      <c r="E156" s="111">
        <v>1</v>
      </c>
      <c r="F156" s="145">
        <v>30</v>
      </c>
      <c r="G156" s="144">
        <v>2.8704106681276338</v>
      </c>
      <c r="H156" s="112">
        <v>0</v>
      </c>
      <c r="I156" s="111"/>
      <c r="J156" s="111"/>
      <c r="K156" s="151"/>
      <c r="L156" s="282"/>
      <c r="M156" s="114"/>
      <c r="N156" s="119"/>
      <c r="O156" s="119">
        <f t="shared" si="6"/>
        <v>8.6112320043829023</v>
      </c>
      <c r="P156" s="120"/>
    </row>
    <row r="157" spans="1:16" ht="18" x14ac:dyDescent="0.25">
      <c r="B157" s="185">
        <v>156</v>
      </c>
      <c r="C157" s="291" t="s">
        <v>257</v>
      </c>
      <c r="D157" s="123"/>
      <c r="E157" s="123">
        <v>2</v>
      </c>
      <c r="F157" s="148">
        <v>30</v>
      </c>
      <c r="G157" s="125">
        <v>2.8704106681276338</v>
      </c>
      <c r="H157" s="124">
        <v>0</v>
      </c>
      <c r="I157" s="123"/>
      <c r="J157" s="123"/>
      <c r="K157" s="154"/>
      <c r="L157" s="283"/>
      <c r="M157" s="122"/>
      <c r="N157" s="129"/>
      <c r="O157" s="129">
        <f t="shared" si="6"/>
        <v>8.6112320043829023</v>
      </c>
      <c r="P157" s="130"/>
    </row>
    <row r="158" spans="1:16" ht="18" x14ac:dyDescent="0.25">
      <c r="B158" s="184">
        <v>157</v>
      </c>
      <c r="C158" s="292" t="s">
        <v>258</v>
      </c>
      <c r="D158" s="466" t="s">
        <v>307</v>
      </c>
      <c r="E158" s="111">
        <v>1</v>
      </c>
      <c r="F158" s="145">
        <v>30</v>
      </c>
      <c r="G158" s="144">
        <v>2.2052765675397397</v>
      </c>
      <c r="H158" s="112">
        <v>0</v>
      </c>
      <c r="I158" s="111"/>
      <c r="J158" s="119"/>
      <c r="K158" s="151"/>
      <c r="L158" s="256"/>
      <c r="M158" s="114"/>
      <c r="N158" s="119"/>
      <c r="O158" s="119">
        <f t="shared" si="6"/>
        <v>6.6158297026192185</v>
      </c>
      <c r="P158" s="170"/>
    </row>
    <row r="159" spans="1:16" ht="18" x14ac:dyDescent="0.25">
      <c r="B159" s="185">
        <v>158</v>
      </c>
      <c r="C159" s="293" t="s">
        <v>258</v>
      </c>
      <c r="D159" s="123"/>
      <c r="E159" s="123">
        <v>2</v>
      </c>
      <c r="F159" s="148">
        <v>30</v>
      </c>
      <c r="G159" s="125">
        <v>2.2052765675397397</v>
      </c>
      <c r="H159" s="124">
        <v>0</v>
      </c>
      <c r="I159" s="123"/>
      <c r="J159" s="129"/>
      <c r="K159" s="154"/>
      <c r="L159" s="258"/>
      <c r="M159" s="122"/>
      <c r="N159" s="129"/>
      <c r="O159" s="129">
        <f t="shared" si="6"/>
        <v>6.6158297026192185</v>
      </c>
      <c r="P159" s="173"/>
    </row>
    <row r="160" spans="1:16" ht="18" x14ac:dyDescent="0.25">
      <c r="A160" s="6"/>
      <c r="B160" s="184">
        <v>159</v>
      </c>
      <c r="C160" s="290" t="s">
        <v>259</v>
      </c>
      <c r="D160" s="466" t="s">
        <v>307</v>
      </c>
      <c r="E160" s="111">
        <v>1</v>
      </c>
      <c r="F160" s="145">
        <v>30</v>
      </c>
      <c r="G160" s="144">
        <v>2.2052765675397397</v>
      </c>
      <c r="H160" s="112">
        <v>0</v>
      </c>
      <c r="I160" s="111"/>
      <c r="J160" s="111"/>
      <c r="K160" s="151"/>
      <c r="L160" s="282"/>
      <c r="M160" s="114"/>
      <c r="N160" s="119"/>
      <c r="O160" s="119">
        <f t="shared" si="6"/>
        <v>6.6158297026192185</v>
      </c>
      <c r="P160" s="170"/>
    </row>
    <row r="161" spans="1:17" ht="18" x14ac:dyDescent="0.25">
      <c r="A161" s="6"/>
      <c r="B161" s="185">
        <v>160</v>
      </c>
      <c r="C161" s="291" t="s">
        <v>259</v>
      </c>
      <c r="D161" s="123"/>
      <c r="E161" s="123">
        <v>2</v>
      </c>
      <c r="F161" s="148">
        <v>30</v>
      </c>
      <c r="G161" s="125">
        <v>2.2052765675397397</v>
      </c>
      <c r="H161" s="124">
        <v>0</v>
      </c>
      <c r="I161" s="123"/>
      <c r="J161" s="123"/>
      <c r="K161" s="154"/>
      <c r="L161" s="283"/>
      <c r="M161" s="122"/>
      <c r="N161" s="129"/>
      <c r="O161" s="129">
        <f t="shared" si="6"/>
        <v>6.6158297026192185</v>
      </c>
      <c r="P161" s="173"/>
    </row>
    <row r="162" spans="1:17" ht="18" x14ac:dyDescent="0.25">
      <c r="B162" s="184">
        <v>161</v>
      </c>
      <c r="C162" s="290" t="s">
        <v>260</v>
      </c>
      <c r="D162" s="466" t="s">
        <v>307</v>
      </c>
      <c r="E162" s="111">
        <v>1</v>
      </c>
      <c r="F162" s="145">
        <v>30</v>
      </c>
      <c r="G162" s="144">
        <v>1.8890261424536068</v>
      </c>
      <c r="H162" s="112">
        <v>0</v>
      </c>
      <c r="I162" s="111"/>
      <c r="J162" s="119"/>
      <c r="K162" s="151"/>
      <c r="L162" s="256"/>
      <c r="M162" s="114"/>
      <c r="N162" s="119"/>
      <c r="O162" s="119">
        <f t="shared" si="6"/>
        <v>5.6670784273608206</v>
      </c>
      <c r="P162" s="170"/>
    </row>
    <row r="163" spans="1:17" ht="18" x14ac:dyDescent="0.25">
      <c r="B163" s="185">
        <v>162</v>
      </c>
      <c r="C163" s="291" t="s">
        <v>260</v>
      </c>
      <c r="D163" s="123"/>
      <c r="E163" s="123">
        <v>2</v>
      </c>
      <c r="F163" s="148">
        <v>30</v>
      </c>
      <c r="G163" s="125">
        <v>1.8890261424536068</v>
      </c>
      <c r="H163" s="124">
        <v>0</v>
      </c>
      <c r="I163" s="123"/>
      <c r="J163" s="129"/>
      <c r="K163" s="154"/>
      <c r="L163" s="258"/>
      <c r="M163" s="122"/>
      <c r="N163" s="129"/>
      <c r="O163" s="129">
        <f t="shared" si="6"/>
        <v>5.6670784273608206</v>
      </c>
      <c r="P163" s="173"/>
    </row>
    <row r="164" spans="1:17" ht="18" x14ac:dyDescent="0.25">
      <c r="B164" s="184">
        <v>163</v>
      </c>
      <c r="C164" s="290" t="s">
        <v>261</v>
      </c>
      <c r="D164" s="466" t="s">
        <v>307</v>
      </c>
      <c r="E164" s="111">
        <v>1</v>
      </c>
      <c r="F164" s="145">
        <v>30</v>
      </c>
      <c r="G164" s="144">
        <v>1.8890261424536068</v>
      </c>
      <c r="H164" s="112">
        <v>0</v>
      </c>
      <c r="I164" s="111"/>
      <c r="J164" s="111"/>
      <c r="K164" s="151"/>
      <c r="L164" s="282"/>
      <c r="M164" s="114"/>
      <c r="N164" s="119"/>
      <c r="O164" s="119">
        <f t="shared" si="6"/>
        <v>5.6670784273608206</v>
      </c>
      <c r="P164" s="170"/>
    </row>
    <row r="165" spans="1:17" ht="18" x14ac:dyDescent="0.25">
      <c r="B165" s="185">
        <v>164</v>
      </c>
      <c r="C165" s="291" t="s">
        <v>261</v>
      </c>
      <c r="D165" s="123"/>
      <c r="E165" s="123">
        <v>2</v>
      </c>
      <c r="F165" s="148">
        <v>30</v>
      </c>
      <c r="G165" s="125">
        <v>1.8890261424536068</v>
      </c>
      <c r="H165" s="124">
        <v>0</v>
      </c>
      <c r="I165" s="123"/>
      <c r="J165" s="123"/>
      <c r="K165" s="154"/>
      <c r="L165" s="283"/>
      <c r="M165" s="122"/>
      <c r="N165" s="129"/>
      <c r="O165" s="129">
        <f t="shared" si="6"/>
        <v>5.6670784273608206</v>
      </c>
      <c r="P165" s="173"/>
    </row>
    <row r="166" spans="1:17" ht="18" x14ac:dyDescent="0.25">
      <c r="B166" s="184">
        <v>165</v>
      </c>
      <c r="C166" s="290" t="s">
        <v>262</v>
      </c>
      <c r="D166" s="466" t="s">
        <v>307</v>
      </c>
      <c r="E166" s="111">
        <v>1</v>
      </c>
      <c r="F166" s="145">
        <v>30</v>
      </c>
      <c r="G166" s="144">
        <v>4.2304567469478567</v>
      </c>
      <c r="H166" s="112">
        <v>0</v>
      </c>
      <c r="I166" s="111"/>
      <c r="J166" s="119"/>
      <c r="K166" s="151"/>
      <c r="L166" s="256"/>
      <c r="M166" s="114"/>
      <c r="N166" s="119"/>
      <c r="O166" s="119">
        <f t="shared" si="6"/>
        <v>12.69137024084357</v>
      </c>
      <c r="P166" s="170"/>
    </row>
    <row r="167" spans="1:17" ht="18" x14ac:dyDescent="0.25">
      <c r="B167" s="185">
        <v>166</v>
      </c>
      <c r="C167" s="291" t="s">
        <v>262</v>
      </c>
      <c r="D167" s="123"/>
      <c r="E167" s="123">
        <v>2</v>
      </c>
      <c r="F167" s="148">
        <v>30</v>
      </c>
      <c r="G167" s="125">
        <v>4.2304567469478567</v>
      </c>
      <c r="H167" s="124">
        <v>0</v>
      </c>
      <c r="I167" s="123"/>
      <c r="J167" s="129"/>
      <c r="K167" s="154"/>
      <c r="L167" s="258"/>
      <c r="M167" s="122"/>
      <c r="N167" s="129"/>
      <c r="O167" s="129">
        <f t="shared" si="6"/>
        <v>12.69137024084357</v>
      </c>
      <c r="P167" s="173"/>
    </row>
    <row r="168" spans="1:17" ht="18" x14ac:dyDescent="0.25">
      <c r="B168" s="184">
        <v>167</v>
      </c>
      <c r="C168" s="290" t="s">
        <v>263</v>
      </c>
      <c r="D168" s="466" t="s">
        <v>307</v>
      </c>
      <c r="E168" s="111">
        <v>1</v>
      </c>
      <c r="F168" s="145">
        <v>30</v>
      </c>
      <c r="G168" s="144">
        <v>4.2304567469478567</v>
      </c>
      <c r="H168" s="112">
        <v>0</v>
      </c>
      <c r="I168" s="111"/>
      <c r="J168" s="111"/>
      <c r="K168" s="151"/>
      <c r="L168" s="282"/>
      <c r="M168" s="114"/>
      <c r="N168" s="119"/>
      <c r="O168" s="119">
        <f t="shared" si="6"/>
        <v>12.69137024084357</v>
      </c>
      <c r="P168" s="170"/>
      <c r="Q168"/>
    </row>
    <row r="169" spans="1:17" ht="18" x14ac:dyDescent="0.25">
      <c r="B169" s="185">
        <v>168</v>
      </c>
      <c r="C169" s="291" t="s">
        <v>263</v>
      </c>
      <c r="D169" s="123"/>
      <c r="E169" s="123">
        <v>2</v>
      </c>
      <c r="F169" s="148">
        <v>30</v>
      </c>
      <c r="G169" s="125">
        <v>4.2304567469478567</v>
      </c>
      <c r="H169" s="124">
        <v>0</v>
      </c>
      <c r="I169" s="123"/>
      <c r="J169" s="123"/>
      <c r="K169" s="154"/>
      <c r="L169" s="283"/>
      <c r="M169" s="122"/>
      <c r="N169" s="129"/>
      <c r="O169" s="129">
        <f t="shared" si="6"/>
        <v>12.69137024084357</v>
      </c>
      <c r="P169" s="173"/>
      <c r="Q169"/>
    </row>
    <row r="170" spans="1:17" ht="18" x14ac:dyDescent="0.25">
      <c r="B170" s="184">
        <v>169</v>
      </c>
      <c r="C170" s="290" t="s">
        <v>264</v>
      </c>
      <c r="D170" s="466" t="s">
        <v>307</v>
      </c>
      <c r="E170" s="111">
        <v>1</v>
      </c>
      <c r="F170" s="145">
        <v>30</v>
      </c>
      <c r="G170" s="144">
        <v>2.0678264462984273</v>
      </c>
      <c r="H170" s="112">
        <v>0</v>
      </c>
      <c r="I170" s="111"/>
      <c r="J170" s="111"/>
      <c r="K170" s="151"/>
      <c r="L170" s="256"/>
      <c r="M170" s="114"/>
      <c r="N170" s="119"/>
      <c r="O170" s="119">
        <f t="shared" si="6"/>
        <v>6.2034793388952814</v>
      </c>
      <c r="P170" s="170"/>
      <c r="Q170"/>
    </row>
    <row r="171" spans="1:17" ht="18" x14ac:dyDescent="0.25">
      <c r="B171" s="185">
        <v>170</v>
      </c>
      <c r="C171" s="291" t="s">
        <v>264</v>
      </c>
      <c r="D171" s="123"/>
      <c r="E171" s="123">
        <v>2</v>
      </c>
      <c r="F171" s="148">
        <v>30</v>
      </c>
      <c r="G171" s="125">
        <v>2.0678264462984273</v>
      </c>
      <c r="H171" s="124">
        <v>0</v>
      </c>
      <c r="I171" s="123"/>
      <c r="J171" s="123"/>
      <c r="K171" s="154"/>
      <c r="L171" s="258"/>
      <c r="M171" s="122"/>
      <c r="N171" s="129"/>
      <c r="O171" s="129">
        <f t="shared" si="6"/>
        <v>6.2034793388952814</v>
      </c>
      <c r="P171" s="173"/>
      <c r="Q171"/>
    </row>
    <row r="172" spans="1:17" ht="18" x14ac:dyDescent="0.25">
      <c r="B172" s="184">
        <v>171</v>
      </c>
      <c r="C172" s="290" t="s">
        <v>265</v>
      </c>
      <c r="D172" s="466" t="s">
        <v>307</v>
      </c>
      <c r="E172" s="111">
        <v>1</v>
      </c>
      <c r="F172" s="145">
        <v>30</v>
      </c>
      <c r="G172" s="144">
        <v>2.0678264462984273</v>
      </c>
      <c r="H172" s="112">
        <v>0</v>
      </c>
      <c r="I172" s="111"/>
      <c r="J172" s="111"/>
      <c r="K172" s="151"/>
      <c r="L172" s="282"/>
      <c r="M172" s="114"/>
      <c r="N172" s="119"/>
      <c r="O172" s="119">
        <f t="shared" si="6"/>
        <v>6.2034793388952814</v>
      </c>
      <c r="P172" s="170"/>
      <c r="Q172"/>
    </row>
    <row r="173" spans="1:17" ht="18" x14ac:dyDescent="0.25">
      <c r="B173" s="185">
        <v>172</v>
      </c>
      <c r="C173" s="291" t="s">
        <v>265</v>
      </c>
      <c r="D173" s="123"/>
      <c r="E173" s="123">
        <v>2</v>
      </c>
      <c r="F173" s="148">
        <v>30</v>
      </c>
      <c r="G173" s="125">
        <v>2.0678264462984273</v>
      </c>
      <c r="H173" s="124">
        <v>0</v>
      </c>
      <c r="I173" s="123"/>
      <c r="J173" s="123"/>
      <c r="K173" s="154"/>
      <c r="L173" s="283"/>
      <c r="M173" s="122"/>
      <c r="N173" s="129"/>
      <c r="O173" s="129">
        <f t="shared" si="6"/>
        <v>6.2034793388952814</v>
      </c>
      <c r="P173" s="173"/>
      <c r="Q173"/>
    </row>
    <row r="174" spans="1:17" ht="18" x14ac:dyDescent="0.25">
      <c r="B174" s="184">
        <v>173</v>
      </c>
      <c r="C174" s="290" t="s">
        <v>266</v>
      </c>
      <c r="D174" s="466" t="s">
        <v>307</v>
      </c>
      <c r="E174" s="111">
        <v>1</v>
      </c>
      <c r="F174" s="145">
        <v>30</v>
      </c>
      <c r="G174" s="144">
        <v>1.9414983672456687</v>
      </c>
      <c r="H174" s="112">
        <v>0</v>
      </c>
      <c r="I174" s="111"/>
      <c r="J174" s="111"/>
      <c r="K174" s="151"/>
      <c r="L174" s="256"/>
      <c r="M174" s="114"/>
      <c r="N174" s="119"/>
      <c r="O174" s="119">
        <f t="shared" si="6"/>
        <v>5.8244951017370061</v>
      </c>
      <c r="P174" s="170"/>
      <c r="Q174"/>
    </row>
    <row r="175" spans="1:17" ht="18" x14ac:dyDescent="0.25">
      <c r="B175" s="185">
        <v>174</v>
      </c>
      <c r="C175" s="291" t="s">
        <v>266</v>
      </c>
      <c r="D175" s="123"/>
      <c r="E175" s="123">
        <v>2</v>
      </c>
      <c r="F175" s="148">
        <v>30</v>
      </c>
      <c r="G175" s="125">
        <v>1.9414983672456687</v>
      </c>
      <c r="H175" s="124">
        <v>0</v>
      </c>
      <c r="I175" s="123"/>
      <c r="J175" s="123"/>
      <c r="K175" s="154"/>
      <c r="L175" s="258"/>
      <c r="M175" s="122"/>
      <c r="N175" s="129"/>
      <c r="O175" s="129">
        <f t="shared" si="6"/>
        <v>5.8244951017370061</v>
      </c>
      <c r="P175" s="173"/>
      <c r="Q175"/>
    </row>
    <row r="176" spans="1:17" ht="18" x14ac:dyDescent="0.25">
      <c r="B176" s="184">
        <v>175</v>
      </c>
      <c r="C176" s="290" t="s">
        <v>267</v>
      </c>
      <c r="D176" s="466" t="s">
        <v>307</v>
      </c>
      <c r="E176" s="111">
        <v>1</v>
      </c>
      <c r="F176" s="145">
        <v>30</v>
      </c>
      <c r="G176" s="144">
        <v>1.9414983672456687</v>
      </c>
      <c r="H176" s="112">
        <v>0</v>
      </c>
      <c r="I176" s="111"/>
      <c r="J176" s="111"/>
      <c r="K176" s="151"/>
      <c r="L176" s="282"/>
      <c r="M176" s="114"/>
      <c r="N176" s="119"/>
      <c r="O176" s="119">
        <f t="shared" si="6"/>
        <v>5.8244951017370061</v>
      </c>
      <c r="P176" s="170"/>
      <c r="Q176"/>
    </row>
    <row r="177" spans="2:27" ht="18" x14ac:dyDescent="0.25">
      <c r="B177" s="185">
        <v>176</v>
      </c>
      <c r="C177" s="291" t="s">
        <v>267</v>
      </c>
      <c r="D177" s="123"/>
      <c r="E177" s="123">
        <v>2</v>
      </c>
      <c r="F177" s="148">
        <v>30</v>
      </c>
      <c r="G177" s="125">
        <v>1.9414983672456687</v>
      </c>
      <c r="H177" s="124">
        <v>0</v>
      </c>
      <c r="I177" s="123"/>
      <c r="J177" s="123"/>
      <c r="K177" s="154"/>
      <c r="L177" s="283"/>
      <c r="M177" s="122"/>
      <c r="N177" s="129"/>
      <c r="O177" s="129">
        <f t="shared" si="6"/>
        <v>5.8244951017370061</v>
      </c>
      <c r="P177" s="173"/>
      <c r="Q177"/>
    </row>
    <row r="178" spans="2:27" ht="18" x14ac:dyDescent="0.25">
      <c r="B178" s="184">
        <v>177</v>
      </c>
      <c r="C178" s="290" t="s">
        <v>268</v>
      </c>
      <c r="D178" s="466" t="s">
        <v>307</v>
      </c>
      <c r="E178" s="111">
        <v>1</v>
      </c>
      <c r="F178" s="145">
        <v>30</v>
      </c>
      <c r="G178" s="144">
        <v>1.9414983672456687</v>
      </c>
      <c r="H178" s="112">
        <v>0</v>
      </c>
      <c r="I178" s="111"/>
      <c r="J178" s="111"/>
      <c r="K178" s="151"/>
      <c r="L178" s="282"/>
      <c r="M178" s="114"/>
      <c r="N178" s="119"/>
      <c r="O178" s="119">
        <f t="shared" si="6"/>
        <v>5.8244951017370061</v>
      </c>
      <c r="P178" s="170"/>
      <c r="Q178"/>
    </row>
    <row r="179" spans="2:27" ht="18" x14ac:dyDescent="0.25">
      <c r="B179" s="185">
        <v>178</v>
      </c>
      <c r="C179" s="291" t="s">
        <v>268</v>
      </c>
      <c r="D179" s="123"/>
      <c r="E179" s="123">
        <v>2</v>
      </c>
      <c r="F179" s="148">
        <v>30</v>
      </c>
      <c r="G179" s="125">
        <v>1.9414983672456687</v>
      </c>
      <c r="H179" s="124">
        <v>0</v>
      </c>
      <c r="I179" s="123"/>
      <c r="J179" s="123"/>
      <c r="K179" s="154"/>
      <c r="L179" s="283"/>
      <c r="M179" s="122"/>
      <c r="N179" s="129"/>
      <c r="O179" s="129">
        <f t="shared" si="6"/>
        <v>5.8244951017370061</v>
      </c>
      <c r="P179" s="173"/>
      <c r="Q179"/>
    </row>
    <row r="180" spans="2:27" x14ac:dyDescent="0.2">
      <c r="P180"/>
      <c r="Q180"/>
    </row>
    <row r="181" spans="2:27" x14ac:dyDescent="0.2">
      <c r="P181"/>
      <c r="Q181"/>
      <c r="R181"/>
      <c r="S181"/>
      <c r="T181"/>
      <c r="U181"/>
      <c r="V181"/>
      <c r="W181"/>
      <c r="X181"/>
      <c r="Y181"/>
      <c r="Z181"/>
    </row>
    <row r="182" spans="2:27" x14ac:dyDescent="0.2">
      <c r="P182"/>
      <c r="Q182"/>
      <c r="R182"/>
      <c r="S182"/>
      <c r="T182"/>
      <c r="U182"/>
      <c r="V182"/>
      <c r="W182"/>
      <c r="X182"/>
      <c r="Y182"/>
      <c r="Z182"/>
    </row>
    <row r="184" spans="2:27" x14ac:dyDescent="0.2">
      <c r="B184"/>
      <c r="C184"/>
      <c r="D184"/>
      <c r="E184"/>
      <c r="F184"/>
      <c r="G184"/>
      <c r="H184"/>
      <c r="I184"/>
      <c r="J184"/>
      <c r="K184"/>
      <c r="L184"/>
      <c r="M184"/>
      <c r="N184"/>
      <c r="O184"/>
    </row>
    <row r="185" spans="2:27" x14ac:dyDescent="0.2">
      <c r="B185"/>
      <c r="C185"/>
      <c r="D185"/>
      <c r="E185"/>
      <c r="F185"/>
      <c r="G185"/>
      <c r="H185"/>
      <c r="I185"/>
      <c r="J185"/>
      <c r="K185"/>
      <c r="L185"/>
      <c r="M185"/>
      <c r="N185"/>
      <c r="O185"/>
    </row>
    <row r="186" spans="2:27" x14ac:dyDescent="0.2">
      <c r="B186"/>
      <c r="C186"/>
      <c r="D186"/>
      <c r="E186"/>
      <c r="F186"/>
      <c r="G186"/>
      <c r="H186"/>
      <c r="I186"/>
      <c r="J186"/>
      <c r="K186"/>
      <c r="L186"/>
      <c r="M186"/>
      <c r="N186"/>
      <c r="O186"/>
      <c r="P186"/>
      <c r="Q186"/>
    </row>
    <row r="187" spans="2:27" x14ac:dyDescent="0.2">
      <c r="B187"/>
      <c r="C187"/>
      <c r="D187"/>
      <c r="E187"/>
      <c r="F187"/>
      <c r="G187"/>
      <c r="H187"/>
      <c r="I187"/>
      <c r="J187"/>
      <c r="K187"/>
      <c r="L187"/>
      <c r="M187"/>
      <c r="N187"/>
      <c r="O187"/>
      <c r="P187"/>
      <c r="Q187"/>
      <c r="R187"/>
      <c r="S187"/>
      <c r="T187"/>
      <c r="U187"/>
      <c r="V187"/>
      <c r="W187"/>
      <c r="X187"/>
      <c r="Y187"/>
      <c r="Z187"/>
      <c r="AA187"/>
    </row>
    <row r="188" spans="2:27" x14ac:dyDescent="0.2">
      <c r="B188"/>
      <c r="C188"/>
      <c r="D188"/>
      <c r="E188"/>
      <c r="F188"/>
      <c r="G188"/>
      <c r="H188"/>
      <c r="I188"/>
      <c r="J188"/>
      <c r="K188"/>
      <c r="L188"/>
      <c r="M188"/>
      <c r="N188"/>
      <c r="O188"/>
      <c r="P188"/>
      <c r="Q188"/>
      <c r="R188"/>
      <c r="S188"/>
      <c r="T188"/>
      <c r="U188"/>
      <c r="V188"/>
      <c r="W188"/>
      <c r="X188"/>
      <c r="Y188"/>
      <c r="Z188"/>
      <c r="AA188"/>
    </row>
    <row r="189" spans="2:27" x14ac:dyDescent="0.2">
      <c r="B189"/>
      <c r="C189"/>
      <c r="D189"/>
      <c r="E189"/>
      <c r="F189"/>
      <c r="G189"/>
      <c r="H189"/>
      <c r="I189"/>
      <c r="J189"/>
      <c r="K189"/>
      <c r="L189"/>
      <c r="M189"/>
      <c r="N189"/>
      <c r="O189"/>
      <c r="P189"/>
      <c r="Q189"/>
      <c r="R189"/>
      <c r="S189"/>
      <c r="T189"/>
      <c r="U189"/>
      <c r="V189"/>
      <c r="W189"/>
      <c r="X189"/>
      <c r="Y189"/>
      <c r="Z189"/>
      <c r="AA189"/>
    </row>
    <row r="190" spans="2:27" x14ac:dyDescent="0.2">
      <c r="B190"/>
      <c r="C190"/>
      <c r="D190"/>
      <c r="E190"/>
      <c r="F190"/>
      <c r="G190"/>
      <c r="H190"/>
      <c r="I190"/>
      <c r="J190"/>
      <c r="K190"/>
      <c r="L190"/>
      <c r="M190"/>
      <c r="N190"/>
      <c r="O190"/>
      <c r="P190"/>
      <c r="Q190"/>
      <c r="R190"/>
      <c r="S190"/>
      <c r="T190"/>
      <c r="U190"/>
      <c r="V190"/>
      <c r="W190"/>
      <c r="X190"/>
      <c r="Y190"/>
      <c r="Z190"/>
      <c r="AA190"/>
    </row>
    <row r="191" spans="2:27" x14ac:dyDescent="0.2">
      <c r="B191"/>
      <c r="C191"/>
      <c r="D191"/>
      <c r="E191"/>
      <c r="F191"/>
      <c r="G191"/>
      <c r="H191"/>
      <c r="I191"/>
      <c r="J191"/>
      <c r="K191"/>
      <c r="L191"/>
      <c r="M191"/>
      <c r="N191"/>
      <c r="O191"/>
      <c r="AA191"/>
    </row>
    <row r="192" spans="2:27" x14ac:dyDescent="0.2">
      <c r="B192"/>
      <c r="C192"/>
      <c r="D192"/>
      <c r="E192"/>
      <c r="F192"/>
      <c r="G192"/>
      <c r="H192"/>
      <c r="I192"/>
      <c r="J192"/>
      <c r="K192"/>
      <c r="L192"/>
      <c r="M192"/>
      <c r="N192"/>
      <c r="O192"/>
      <c r="AA192"/>
    </row>
    <row r="193" spans="2:27" x14ac:dyDescent="0.2">
      <c r="B193"/>
      <c r="C193"/>
      <c r="D193"/>
      <c r="E193"/>
      <c r="F193"/>
      <c r="G193"/>
      <c r="H193"/>
      <c r="I193"/>
      <c r="J193"/>
      <c r="K193"/>
      <c r="L193"/>
      <c r="M193"/>
      <c r="N193"/>
      <c r="O193"/>
      <c r="AA193"/>
    </row>
    <row r="194" spans="2:27" x14ac:dyDescent="0.2">
      <c r="B194"/>
      <c r="C194"/>
      <c r="D194"/>
      <c r="E194"/>
      <c r="F194"/>
      <c r="G194"/>
      <c r="H194"/>
      <c r="I194"/>
      <c r="J194"/>
      <c r="K194"/>
      <c r="L194"/>
      <c r="M194"/>
      <c r="N194"/>
      <c r="O194"/>
      <c r="AA194"/>
    </row>
    <row r="195" spans="2:27" x14ac:dyDescent="0.2">
      <c r="B195"/>
      <c r="C195"/>
      <c r="D195"/>
      <c r="E195"/>
      <c r="F195"/>
      <c r="G195"/>
      <c r="H195"/>
      <c r="I195"/>
      <c r="J195"/>
      <c r="K195"/>
      <c r="L195"/>
      <c r="M195"/>
      <c r="N195"/>
      <c r="O195"/>
      <c r="AA195"/>
    </row>
    <row r="196" spans="2:27" x14ac:dyDescent="0.2">
      <c r="B196"/>
      <c r="C196"/>
      <c r="D196"/>
      <c r="E196"/>
      <c r="F196"/>
      <c r="G196"/>
      <c r="H196"/>
      <c r="I196"/>
      <c r="J196"/>
      <c r="K196"/>
      <c r="L196"/>
      <c r="M196"/>
      <c r="N196"/>
      <c r="O196"/>
    </row>
    <row r="197" spans="2:27" x14ac:dyDescent="0.2">
      <c r="B197"/>
      <c r="C197"/>
      <c r="D197"/>
      <c r="E197"/>
      <c r="F197"/>
      <c r="G197"/>
      <c r="H197"/>
      <c r="I197"/>
      <c r="J197"/>
      <c r="K197"/>
      <c r="L197"/>
      <c r="M197"/>
      <c r="N197"/>
      <c r="O197"/>
    </row>
    <row r="198" spans="2:27" x14ac:dyDescent="0.2">
      <c r="B198"/>
      <c r="C198"/>
      <c r="D198"/>
      <c r="E198"/>
      <c r="F198"/>
      <c r="G198"/>
      <c r="H198"/>
      <c r="I198"/>
      <c r="J198"/>
      <c r="K198"/>
      <c r="L198"/>
      <c r="M198"/>
      <c r="N198"/>
      <c r="O198"/>
    </row>
    <row r="199" spans="2:27" x14ac:dyDescent="0.2">
      <c r="B199"/>
      <c r="C199"/>
      <c r="D199"/>
      <c r="E199"/>
      <c r="F199"/>
      <c r="G199"/>
      <c r="H199"/>
      <c r="I199"/>
      <c r="J199"/>
      <c r="K199"/>
      <c r="L199"/>
      <c r="M199"/>
      <c r="N199"/>
      <c r="O199"/>
    </row>
    <row r="200" spans="2:27" x14ac:dyDescent="0.2">
      <c r="B200"/>
      <c r="C200"/>
      <c r="D200"/>
      <c r="E200"/>
      <c r="F200"/>
      <c r="G200"/>
      <c r="H200"/>
      <c r="I200"/>
      <c r="J200"/>
      <c r="K200"/>
      <c r="L200"/>
      <c r="M200"/>
      <c r="N200"/>
      <c r="O200"/>
    </row>
    <row r="201" spans="2:27" x14ac:dyDescent="0.2">
      <c r="B201"/>
      <c r="C201"/>
      <c r="D201"/>
      <c r="E201"/>
      <c r="F201"/>
      <c r="G201"/>
      <c r="H201"/>
      <c r="I201"/>
      <c r="J201"/>
      <c r="K201"/>
      <c r="L201"/>
      <c r="M201"/>
      <c r="N201"/>
      <c r="O201"/>
    </row>
    <row r="202" spans="2:27" x14ac:dyDescent="0.2">
      <c r="B202"/>
      <c r="C202"/>
      <c r="D202"/>
      <c r="E202"/>
      <c r="F202"/>
      <c r="G202"/>
      <c r="H202"/>
      <c r="I202"/>
      <c r="J202"/>
      <c r="K202"/>
      <c r="L202"/>
      <c r="M202"/>
      <c r="N202"/>
      <c r="O202"/>
    </row>
    <row r="203" spans="2:27" x14ac:dyDescent="0.2">
      <c r="B203"/>
      <c r="C203"/>
      <c r="D203"/>
      <c r="E203"/>
      <c r="F203"/>
      <c r="G203"/>
      <c r="H203"/>
      <c r="I203"/>
      <c r="J203"/>
      <c r="K203"/>
      <c r="L203"/>
      <c r="M203"/>
      <c r="N203"/>
      <c r="O203"/>
    </row>
    <row r="204" spans="2:27" x14ac:dyDescent="0.2">
      <c r="B204"/>
      <c r="C204"/>
      <c r="D204"/>
      <c r="E204"/>
      <c r="F204"/>
      <c r="G204"/>
      <c r="H204"/>
      <c r="I204"/>
      <c r="J204"/>
      <c r="K204"/>
      <c r="L204"/>
      <c r="M204"/>
      <c r="N204"/>
      <c r="O204"/>
    </row>
    <row r="205" spans="2:27" x14ac:dyDescent="0.2">
      <c r="B205"/>
      <c r="C205"/>
      <c r="D205"/>
      <c r="E205"/>
      <c r="F205"/>
      <c r="G205"/>
      <c r="H205"/>
      <c r="I205"/>
      <c r="J205"/>
      <c r="K205"/>
      <c r="L205"/>
      <c r="M205"/>
      <c r="N205"/>
      <c r="O205"/>
    </row>
    <row r="206" spans="2:27" x14ac:dyDescent="0.2">
      <c r="B206"/>
      <c r="C206"/>
      <c r="D206"/>
      <c r="E206"/>
      <c r="F206"/>
      <c r="G206"/>
      <c r="H206"/>
      <c r="I206"/>
      <c r="J206"/>
      <c r="K206"/>
      <c r="L206"/>
      <c r="M206"/>
      <c r="N206"/>
      <c r="O206"/>
    </row>
    <row r="207" spans="2:27" x14ac:dyDescent="0.2">
      <c r="B207"/>
      <c r="C207"/>
      <c r="D207"/>
      <c r="E207"/>
      <c r="F207"/>
      <c r="G207"/>
      <c r="H207"/>
      <c r="I207"/>
      <c r="J207"/>
      <c r="K207"/>
      <c r="L207"/>
      <c r="M207"/>
      <c r="N207"/>
      <c r="O207"/>
    </row>
    <row r="208" spans="2:27" x14ac:dyDescent="0.2">
      <c r="B208"/>
      <c r="C208"/>
      <c r="D208"/>
      <c r="E208"/>
      <c r="F208"/>
      <c r="G208"/>
      <c r="H208"/>
      <c r="I208"/>
      <c r="J208"/>
      <c r="K208"/>
      <c r="L208"/>
      <c r="M208"/>
      <c r="N208"/>
      <c r="O208"/>
    </row>
    <row r="209" spans="2:17" x14ac:dyDescent="0.2">
      <c r="B209"/>
      <c r="C209"/>
      <c r="D209"/>
      <c r="E209"/>
      <c r="F209"/>
      <c r="G209"/>
      <c r="H209"/>
      <c r="I209"/>
      <c r="J209"/>
      <c r="K209"/>
      <c r="L209"/>
      <c r="M209"/>
      <c r="N209"/>
      <c r="O209"/>
    </row>
    <row r="210" spans="2:17" x14ac:dyDescent="0.2">
      <c r="B210"/>
      <c r="C210"/>
      <c r="D210"/>
      <c r="E210"/>
      <c r="F210"/>
      <c r="G210"/>
      <c r="H210"/>
      <c r="I210"/>
      <c r="J210"/>
      <c r="K210"/>
      <c r="L210"/>
      <c r="M210"/>
      <c r="N210"/>
      <c r="O210"/>
    </row>
    <row r="211" spans="2:17" x14ac:dyDescent="0.2">
      <c r="B211"/>
      <c r="C211"/>
      <c r="D211"/>
      <c r="E211"/>
      <c r="F211"/>
      <c r="G211"/>
      <c r="H211"/>
      <c r="I211"/>
      <c r="J211"/>
      <c r="K211"/>
      <c r="L211"/>
      <c r="M211"/>
      <c r="N211"/>
      <c r="O211"/>
    </row>
    <row r="212" spans="2:17" x14ac:dyDescent="0.2">
      <c r="B212"/>
      <c r="C212"/>
      <c r="D212"/>
      <c r="E212"/>
      <c r="F212"/>
      <c r="G212"/>
      <c r="H212"/>
      <c r="I212"/>
      <c r="J212"/>
      <c r="K212"/>
      <c r="L212"/>
      <c r="M212"/>
      <c r="N212"/>
      <c r="O212"/>
    </row>
    <row r="213" spans="2:17" x14ac:dyDescent="0.2">
      <c r="B213"/>
      <c r="C213"/>
      <c r="D213"/>
      <c r="E213"/>
      <c r="F213"/>
      <c r="G213"/>
      <c r="H213"/>
      <c r="I213"/>
      <c r="J213"/>
      <c r="K213"/>
      <c r="L213"/>
      <c r="M213"/>
      <c r="N213"/>
      <c r="O213"/>
    </row>
    <row r="214" spans="2:17" x14ac:dyDescent="0.2">
      <c r="B214"/>
      <c r="C214"/>
      <c r="D214"/>
      <c r="E214"/>
      <c r="F214"/>
      <c r="G214"/>
      <c r="H214"/>
      <c r="I214"/>
      <c r="J214"/>
      <c r="K214"/>
      <c r="L214"/>
      <c r="M214"/>
      <c r="N214"/>
      <c r="O214"/>
    </row>
    <row r="215" spans="2:17" x14ac:dyDescent="0.2">
      <c r="B215"/>
      <c r="C215"/>
      <c r="D215"/>
      <c r="E215"/>
      <c r="F215"/>
      <c r="G215"/>
      <c r="H215"/>
      <c r="I215"/>
      <c r="J215"/>
      <c r="K215"/>
      <c r="L215"/>
      <c r="M215"/>
      <c r="N215"/>
      <c r="O215"/>
    </row>
    <row r="216" spans="2:17" x14ac:dyDescent="0.2">
      <c r="B216"/>
      <c r="C216"/>
      <c r="D216"/>
      <c r="E216"/>
      <c r="F216"/>
      <c r="G216"/>
      <c r="H216"/>
      <c r="I216"/>
      <c r="J216"/>
      <c r="K216"/>
      <c r="L216"/>
      <c r="M216"/>
      <c r="N216"/>
      <c r="O216"/>
    </row>
    <row r="217" spans="2:17" x14ac:dyDescent="0.2">
      <c r="B217"/>
      <c r="C217"/>
      <c r="D217"/>
      <c r="E217"/>
      <c r="F217"/>
      <c r="G217"/>
      <c r="H217"/>
      <c r="I217"/>
      <c r="J217"/>
      <c r="K217"/>
      <c r="L217"/>
      <c r="M217"/>
      <c r="N217"/>
      <c r="O217"/>
    </row>
    <row r="218" spans="2:17" x14ac:dyDescent="0.2">
      <c r="B218"/>
      <c r="C218"/>
      <c r="D218"/>
      <c r="E218"/>
      <c r="F218"/>
      <c r="G218"/>
      <c r="H218"/>
      <c r="I218"/>
      <c r="J218"/>
      <c r="K218"/>
      <c r="L218"/>
      <c r="M218"/>
      <c r="N218"/>
      <c r="O218"/>
    </row>
    <row r="219" spans="2:17" x14ac:dyDescent="0.2">
      <c r="B219"/>
      <c r="C219"/>
      <c r="D219"/>
      <c r="E219"/>
      <c r="F219"/>
      <c r="G219"/>
      <c r="H219"/>
      <c r="I219"/>
      <c r="J219"/>
      <c r="K219"/>
      <c r="L219"/>
      <c r="M219"/>
      <c r="N219"/>
      <c r="O219"/>
    </row>
    <row r="220" spans="2:17" x14ac:dyDescent="0.2">
      <c r="B220"/>
      <c r="C220"/>
      <c r="D220"/>
      <c r="E220"/>
      <c r="F220"/>
      <c r="G220"/>
      <c r="H220"/>
      <c r="I220"/>
      <c r="J220"/>
      <c r="K220"/>
      <c r="L220"/>
      <c r="M220"/>
      <c r="N220"/>
      <c r="O220"/>
      <c r="P220"/>
      <c r="Q220"/>
    </row>
    <row r="221" spans="2:17" x14ac:dyDescent="0.2">
      <c r="B221"/>
      <c r="C221"/>
      <c r="D221"/>
      <c r="E221"/>
      <c r="F221"/>
      <c r="G221"/>
      <c r="H221"/>
      <c r="I221"/>
      <c r="J221"/>
      <c r="K221"/>
      <c r="L221"/>
      <c r="M221"/>
      <c r="N221"/>
      <c r="O221"/>
      <c r="P221"/>
      <c r="Q221"/>
    </row>
    <row r="222" spans="2:17" x14ac:dyDescent="0.2">
      <c r="B222"/>
      <c r="C222"/>
      <c r="D222"/>
      <c r="E222"/>
      <c r="F222"/>
      <c r="G222"/>
      <c r="H222"/>
      <c r="I222"/>
      <c r="J222"/>
      <c r="K222"/>
      <c r="L222"/>
      <c r="M222"/>
      <c r="N222"/>
      <c r="O222"/>
    </row>
    <row r="223" spans="2:17" x14ac:dyDescent="0.2">
      <c r="B223"/>
      <c r="C223"/>
      <c r="D223"/>
      <c r="E223"/>
      <c r="F223"/>
      <c r="G223"/>
      <c r="H223"/>
      <c r="I223"/>
      <c r="J223"/>
      <c r="K223"/>
      <c r="L223"/>
      <c r="M223"/>
      <c r="N223"/>
      <c r="O223"/>
    </row>
    <row r="224" spans="2:17" x14ac:dyDescent="0.2">
      <c r="B224"/>
      <c r="C224"/>
      <c r="D224"/>
      <c r="E224"/>
      <c r="F224"/>
      <c r="G224"/>
      <c r="H224"/>
      <c r="I224"/>
      <c r="J224"/>
      <c r="K224"/>
      <c r="L224"/>
      <c r="M224"/>
      <c r="N224"/>
      <c r="O224"/>
    </row>
    <row r="225" spans="1:17" x14ac:dyDescent="0.2">
      <c r="B225"/>
      <c r="C225"/>
      <c r="D225"/>
      <c r="E225"/>
      <c r="F225"/>
      <c r="G225"/>
      <c r="H225"/>
      <c r="I225"/>
      <c r="J225"/>
      <c r="K225"/>
      <c r="L225"/>
      <c r="M225"/>
      <c r="N225"/>
      <c r="O225"/>
    </row>
    <row r="226" spans="1:17" x14ac:dyDescent="0.2">
      <c r="B226"/>
      <c r="C226"/>
      <c r="D226"/>
      <c r="E226"/>
      <c r="F226"/>
      <c r="G226"/>
      <c r="H226"/>
      <c r="I226"/>
      <c r="J226"/>
      <c r="K226"/>
      <c r="L226"/>
      <c r="M226"/>
      <c r="N226"/>
      <c r="O226"/>
    </row>
    <row r="227" spans="1:17" x14ac:dyDescent="0.2">
      <c r="B227"/>
      <c r="C227"/>
      <c r="D227"/>
      <c r="E227"/>
      <c r="F227"/>
      <c r="G227"/>
      <c r="H227"/>
      <c r="I227"/>
      <c r="J227"/>
      <c r="K227"/>
      <c r="L227"/>
      <c r="M227"/>
      <c r="N227"/>
      <c r="O227"/>
    </row>
    <row r="228" spans="1:17" x14ac:dyDescent="0.2">
      <c r="B228"/>
      <c r="C228"/>
      <c r="D228"/>
      <c r="E228"/>
      <c r="F228"/>
      <c r="G228"/>
      <c r="H228"/>
      <c r="I228"/>
      <c r="J228"/>
      <c r="K228"/>
      <c r="L228"/>
      <c r="M228"/>
      <c r="N228"/>
      <c r="O228"/>
    </row>
    <row r="229" spans="1:17" x14ac:dyDescent="0.2">
      <c r="B229"/>
      <c r="C229"/>
      <c r="D229"/>
      <c r="E229"/>
      <c r="F229"/>
      <c r="G229"/>
      <c r="H229"/>
      <c r="I229"/>
      <c r="J229"/>
      <c r="K229"/>
      <c r="L229"/>
      <c r="M229"/>
      <c r="N229"/>
      <c r="O229"/>
    </row>
    <row r="230" spans="1:17" x14ac:dyDescent="0.2">
      <c r="B230"/>
      <c r="C230"/>
      <c r="D230"/>
      <c r="E230"/>
      <c r="F230"/>
      <c r="G230"/>
      <c r="H230"/>
      <c r="I230"/>
      <c r="J230"/>
      <c r="K230"/>
      <c r="L230"/>
      <c r="M230"/>
      <c r="N230"/>
      <c r="O230"/>
    </row>
    <row r="231" spans="1:17" x14ac:dyDescent="0.2">
      <c r="B231"/>
      <c r="C231"/>
      <c r="D231"/>
      <c r="E231"/>
      <c r="F231"/>
      <c r="G231"/>
      <c r="H231"/>
      <c r="I231"/>
      <c r="J231"/>
      <c r="K231"/>
      <c r="L231"/>
      <c r="M231"/>
      <c r="N231"/>
      <c r="O231"/>
    </row>
    <row r="232" spans="1:17" x14ac:dyDescent="0.2">
      <c r="B232"/>
      <c r="C232"/>
      <c r="D232"/>
      <c r="E232"/>
      <c r="F232"/>
      <c r="G232"/>
      <c r="H232"/>
      <c r="I232"/>
      <c r="J232"/>
      <c r="K232"/>
      <c r="L232"/>
      <c r="M232"/>
      <c r="N232"/>
      <c r="O232"/>
    </row>
    <row r="233" spans="1:17" x14ac:dyDescent="0.2">
      <c r="A233"/>
      <c r="B233"/>
      <c r="C233"/>
      <c r="D233"/>
      <c r="E233"/>
      <c r="F233"/>
      <c r="G233"/>
      <c r="H233"/>
      <c r="I233"/>
      <c r="J233"/>
      <c r="K233"/>
      <c r="L233"/>
      <c r="M233"/>
      <c r="N233"/>
      <c r="O233"/>
    </row>
    <row r="234" spans="1:17" x14ac:dyDescent="0.2">
      <c r="B234"/>
      <c r="C234"/>
      <c r="D234"/>
      <c r="E234"/>
      <c r="F234"/>
      <c r="G234"/>
      <c r="H234"/>
      <c r="I234"/>
      <c r="J234"/>
      <c r="K234"/>
      <c r="L234"/>
      <c r="M234"/>
      <c r="N234"/>
      <c r="O234"/>
      <c r="P234"/>
      <c r="Q234"/>
    </row>
    <row r="235" spans="1:17" x14ac:dyDescent="0.2">
      <c r="B235"/>
      <c r="C235"/>
      <c r="D235"/>
      <c r="E235"/>
      <c r="F235"/>
      <c r="G235"/>
      <c r="H235"/>
      <c r="I235"/>
      <c r="J235"/>
      <c r="K235"/>
      <c r="L235"/>
      <c r="M235"/>
      <c r="N235"/>
      <c r="O235"/>
    </row>
    <row r="236" spans="1:17" x14ac:dyDescent="0.2">
      <c r="B236"/>
      <c r="C236"/>
      <c r="D236"/>
      <c r="E236"/>
      <c r="F236"/>
      <c r="G236"/>
      <c r="H236"/>
      <c r="I236"/>
      <c r="J236"/>
      <c r="K236"/>
      <c r="L236"/>
      <c r="M236"/>
      <c r="N236"/>
      <c r="O236"/>
    </row>
    <row r="237" spans="1:17" x14ac:dyDescent="0.2">
      <c r="B237"/>
      <c r="C237"/>
      <c r="D237"/>
      <c r="E237"/>
      <c r="F237"/>
      <c r="G237"/>
      <c r="H237"/>
      <c r="I237"/>
      <c r="J237"/>
      <c r="K237"/>
      <c r="L237"/>
      <c r="M237"/>
      <c r="N237"/>
      <c r="O237"/>
    </row>
    <row r="238" spans="1:17" x14ac:dyDescent="0.2">
      <c r="B238"/>
      <c r="C238"/>
      <c r="D238"/>
      <c r="E238"/>
      <c r="F238"/>
      <c r="G238"/>
      <c r="H238"/>
      <c r="I238"/>
      <c r="J238"/>
      <c r="K238"/>
      <c r="L238"/>
      <c r="M238"/>
      <c r="N238"/>
      <c r="O238"/>
    </row>
    <row r="239" spans="1:17" x14ac:dyDescent="0.2">
      <c r="B239"/>
      <c r="C239"/>
      <c r="D239"/>
      <c r="E239"/>
      <c r="F239"/>
      <c r="G239"/>
      <c r="H239"/>
      <c r="I239"/>
      <c r="J239"/>
      <c r="K239"/>
      <c r="L239"/>
      <c r="M239"/>
      <c r="N239"/>
      <c r="O239"/>
    </row>
    <row r="240" spans="1:17" x14ac:dyDescent="0.2">
      <c r="B240"/>
      <c r="C240"/>
      <c r="D240"/>
      <c r="E240"/>
      <c r="F240"/>
      <c r="G240"/>
      <c r="H240"/>
      <c r="I240"/>
      <c r="J240"/>
      <c r="K240"/>
      <c r="L240"/>
      <c r="M240"/>
      <c r="N240"/>
      <c r="O240"/>
    </row>
    <row r="241" spans="2:17" x14ac:dyDescent="0.2">
      <c r="B241"/>
      <c r="C241"/>
      <c r="D241"/>
      <c r="E241"/>
      <c r="F241"/>
      <c r="G241"/>
      <c r="H241"/>
      <c r="I241"/>
      <c r="J241"/>
      <c r="K241"/>
      <c r="L241"/>
      <c r="M241"/>
      <c r="N241"/>
      <c r="O241"/>
    </row>
    <row r="242" spans="2:17" x14ac:dyDescent="0.2">
      <c r="B242"/>
      <c r="C242"/>
      <c r="D242"/>
      <c r="E242"/>
      <c r="F242"/>
      <c r="G242"/>
      <c r="H242"/>
      <c r="I242"/>
      <c r="J242"/>
      <c r="K242"/>
      <c r="L242"/>
      <c r="M242"/>
      <c r="N242"/>
      <c r="O242"/>
    </row>
    <row r="243" spans="2:17" x14ac:dyDescent="0.2">
      <c r="B243"/>
      <c r="C243"/>
      <c r="D243"/>
      <c r="E243"/>
      <c r="F243"/>
      <c r="G243"/>
      <c r="H243"/>
      <c r="I243"/>
      <c r="J243"/>
      <c r="K243"/>
      <c r="L243"/>
      <c r="M243"/>
      <c r="N243"/>
      <c r="O243"/>
    </row>
    <row r="244" spans="2:17" x14ac:dyDescent="0.2">
      <c r="B244"/>
      <c r="C244"/>
      <c r="D244"/>
      <c r="E244"/>
      <c r="F244"/>
      <c r="G244"/>
      <c r="H244"/>
      <c r="I244"/>
      <c r="J244"/>
      <c r="K244"/>
      <c r="L244"/>
      <c r="M244"/>
      <c r="N244"/>
      <c r="O244"/>
    </row>
    <row r="245" spans="2:17" x14ac:dyDescent="0.2">
      <c r="B245"/>
      <c r="C245"/>
      <c r="D245"/>
      <c r="E245"/>
      <c r="F245"/>
      <c r="G245"/>
      <c r="H245"/>
      <c r="I245"/>
      <c r="J245"/>
      <c r="K245"/>
      <c r="L245"/>
      <c r="M245"/>
      <c r="N245"/>
      <c r="O245"/>
    </row>
    <row r="246" spans="2:17" x14ac:dyDescent="0.2">
      <c r="B246"/>
      <c r="C246"/>
      <c r="D246"/>
      <c r="E246"/>
      <c r="F246"/>
      <c r="G246"/>
      <c r="H246"/>
      <c r="I246"/>
      <c r="J246"/>
      <c r="K246"/>
      <c r="L246"/>
      <c r="M246"/>
      <c r="N246"/>
      <c r="O246"/>
    </row>
    <row r="247" spans="2:17" x14ac:dyDescent="0.2">
      <c r="B247"/>
      <c r="C247"/>
      <c r="D247"/>
      <c r="E247"/>
      <c r="F247"/>
      <c r="G247"/>
      <c r="H247"/>
      <c r="I247"/>
      <c r="J247"/>
      <c r="K247"/>
      <c r="L247"/>
      <c r="M247"/>
      <c r="N247"/>
      <c r="O247"/>
      <c r="P247"/>
      <c r="Q247"/>
    </row>
    <row r="248" spans="2:17" x14ac:dyDescent="0.2">
      <c r="B248"/>
      <c r="C248"/>
      <c r="D248"/>
      <c r="E248"/>
      <c r="F248"/>
      <c r="G248"/>
      <c r="H248"/>
      <c r="I248"/>
      <c r="J248"/>
      <c r="K248"/>
      <c r="L248"/>
      <c r="M248"/>
      <c r="N248"/>
      <c r="O248"/>
      <c r="P248"/>
      <c r="Q248"/>
    </row>
    <row r="249" spans="2:17" x14ac:dyDescent="0.2">
      <c r="B249"/>
      <c r="C249"/>
      <c r="D249"/>
      <c r="E249"/>
      <c r="F249"/>
      <c r="G249"/>
      <c r="H249"/>
      <c r="I249"/>
      <c r="J249"/>
      <c r="K249"/>
      <c r="L249"/>
      <c r="M249"/>
      <c r="N249"/>
      <c r="O249"/>
      <c r="P249"/>
      <c r="Q249"/>
    </row>
    <row r="250" spans="2:17" x14ac:dyDescent="0.2">
      <c r="B250"/>
      <c r="C250"/>
      <c r="D250"/>
      <c r="E250"/>
      <c r="F250"/>
      <c r="G250"/>
      <c r="H250"/>
      <c r="I250"/>
      <c r="J250"/>
      <c r="K250"/>
      <c r="L250"/>
      <c r="M250"/>
      <c r="N250"/>
      <c r="O250"/>
      <c r="P250"/>
      <c r="Q250"/>
    </row>
    <row r="251" spans="2:17" x14ac:dyDescent="0.2">
      <c r="B251"/>
      <c r="C251"/>
      <c r="D251"/>
      <c r="E251"/>
      <c r="F251"/>
      <c r="G251"/>
      <c r="H251"/>
      <c r="I251"/>
      <c r="J251"/>
      <c r="K251"/>
      <c r="L251"/>
      <c r="M251"/>
      <c r="N251"/>
      <c r="O251"/>
      <c r="P251"/>
      <c r="Q251"/>
    </row>
    <row r="252" spans="2:17" x14ac:dyDescent="0.2">
      <c r="B252"/>
      <c r="C252"/>
      <c r="D252"/>
      <c r="E252"/>
      <c r="F252"/>
      <c r="G252"/>
      <c r="H252"/>
      <c r="I252"/>
      <c r="J252"/>
      <c r="K252"/>
      <c r="L252"/>
      <c r="M252"/>
      <c r="N252"/>
      <c r="O252"/>
      <c r="P252"/>
      <c r="Q252"/>
    </row>
    <row r="253" spans="2:17" x14ac:dyDescent="0.2">
      <c r="B253"/>
      <c r="C253"/>
      <c r="D253"/>
      <c r="E253"/>
      <c r="F253"/>
      <c r="G253"/>
      <c r="H253"/>
      <c r="I253"/>
      <c r="J253"/>
      <c r="K253"/>
      <c r="L253"/>
      <c r="M253"/>
      <c r="N253"/>
      <c r="O253"/>
      <c r="P253"/>
      <c r="Q253"/>
    </row>
    <row r="254" spans="2:17" x14ac:dyDescent="0.2">
      <c r="B254"/>
      <c r="C254"/>
      <c r="D254"/>
      <c r="E254"/>
      <c r="F254"/>
      <c r="G254"/>
      <c r="H254"/>
      <c r="I254"/>
      <c r="J254"/>
      <c r="K254"/>
      <c r="L254"/>
      <c r="M254"/>
      <c r="N254"/>
      <c r="O254"/>
      <c r="P254"/>
      <c r="Q254"/>
    </row>
    <row r="255" spans="2:17" x14ac:dyDescent="0.2">
      <c r="B255"/>
      <c r="C255"/>
      <c r="D255"/>
      <c r="E255"/>
      <c r="F255"/>
      <c r="G255"/>
      <c r="H255"/>
      <c r="I255"/>
      <c r="J255"/>
      <c r="K255"/>
      <c r="L255"/>
      <c r="M255"/>
      <c r="N255"/>
      <c r="O255"/>
      <c r="P255"/>
      <c r="Q255"/>
    </row>
    <row r="256" spans="2:17" x14ac:dyDescent="0.2">
      <c r="B256"/>
      <c r="C256"/>
      <c r="D256"/>
      <c r="E256"/>
      <c r="F256"/>
      <c r="G256"/>
      <c r="H256"/>
      <c r="I256"/>
      <c r="J256"/>
      <c r="K256"/>
      <c r="L256"/>
      <c r="M256"/>
      <c r="N256"/>
      <c r="O256"/>
      <c r="P256"/>
      <c r="Q256"/>
    </row>
    <row r="257" spans="2:17" x14ac:dyDescent="0.2">
      <c r="B257"/>
      <c r="C257"/>
      <c r="D257"/>
      <c r="E257"/>
      <c r="F257"/>
      <c r="G257"/>
      <c r="H257"/>
      <c r="I257"/>
      <c r="J257"/>
      <c r="K257"/>
      <c r="L257"/>
      <c r="M257"/>
      <c r="N257"/>
      <c r="O257"/>
      <c r="P257"/>
      <c r="Q257"/>
    </row>
    <row r="258" spans="2:17" x14ac:dyDescent="0.2">
      <c r="B258"/>
      <c r="C258"/>
      <c r="D258"/>
      <c r="E258"/>
      <c r="F258"/>
      <c r="G258"/>
      <c r="H258"/>
      <c r="I258"/>
      <c r="J258"/>
      <c r="K258"/>
      <c r="L258"/>
      <c r="M258"/>
      <c r="N258"/>
      <c r="O258"/>
      <c r="P258"/>
      <c r="Q258"/>
    </row>
    <row r="259" spans="2:17" x14ac:dyDescent="0.2">
      <c r="B259"/>
      <c r="C259"/>
      <c r="D259"/>
      <c r="E259"/>
      <c r="F259"/>
      <c r="G259"/>
      <c r="H259"/>
      <c r="I259"/>
      <c r="J259"/>
      <c r="K259"/>
      <c r="L259"/>
      <c r="M259"/>
      <c r="N259"/>
      <c r="O259"/>
      <c r="P259"/>
      <c r="Q259"/>
    </row>
    <row r="260" spans="2:17" x14ac:dyDescent="0.2">
      <c r="B260"/>
      <c r="C260"/>
      <c r="D260"/>
      <c r="E260"/>
      <c r="F260"/>
      <c r="G260"/>
      <c r="H260"/>
      <c r="I260"/>
      <c r="J260"/>
      <c r="K260"/>
      <c r="L260"/>
      <c r="M260"/>
      <c r="N260"/>
      <c r="O260"/>
      <c r="P260"/>
      <c r="Q260"/>
    </row>
    <row r="261" spans="2:17" x14ac:dyDescent="0.2">
      <c r="B261"/>
      <c r="C261"/>
      <c r="D261"/>
      <c r="E261"/>
      <c r="F261"/>
      <c r="G261"/>
      <c r="H261"/>
      <c r="I261"/>
      <c r="J261"/>
      <c r="K261"/>
      <c r="L261"/>
      <c r="M261"/>
      <c r="N261"/>
      <c r="O261"/>
      <c r="P261"/>
      <c r="Q261"/>
    </row>
    <row r="262" spans="2:17" x14ac:dyDescent="0.2">
      <c r="B262"/>
      <c r="C262"/>
      <c r="D262"/>
      <c r="E262"/>
      <c r="F262"/>
      <c r="G262"/>
      <c r="H262"/>
      <c r="I262"/>
      <c r="J262"/>
      <c r="K262"/>
      <c r="L262"/>
      <c r="M262"/>
      <c r="N262"/>
      <c r="O262"/>
      <c r="P262"/>
      <c r="Q262"/>
    </row>
    <row r="263" spans="2:17" x14ac:dyDescent="0.2">
      <c r="B263"/>
      <c r="C263"/>
      <c r="D263"/>
      <c r="E263"/>
      <c r="F263"/>
      <c r="G263"/>
      <c r="H263"/>
      <c r="I263"/>
      <c r="J263"/>
      <c r="K263"/>
      <c r="L263"/>
      <c r="M263"/>
      <c r="N263"/>
      <c r="O263"/>
      <c r="P263"/>
      <c r="Q263"/>
    </row>
    <row r="264" spans="2:17" x14ac:dyDescent="0.2">
      <c r="B264"/>
      <c r="C264"/>
      <c r="D264"/>
      <c r="E264"/>
      <c r="F264"/>
      <c r="G264"/>
      <c r="H264"/>
      <c r="I264"/>
      <c r="J264"/>
      <c r="K264"/>
      <c r="L264"/>
      <c r="M264"/>
      <c r="N264"/>
      <c r="O264"/>
      <c r="P264"/>
      <c r="Q264"/>
    </row>
    <row r="265" spans="2:17" x14ac:dyDescent="0.2">
      <c r="B265"/>
      <c r="C265"/>
      <c r="D265"/>
      <c r="E265"/>
      <c r="F265"/>
      <c r="G265"/>
      <c r="H265"/>
      <c r="I265"/>
      <c r="J265"/>
      <c r="K265"/>
      <c r="L265"/>
      <c r="M265"/>
      <c r="N265"/>
      <c r="O265"/>
      <c r="P265"/>
      <c r="Q265"/>
    </row>
    <row r="266" spans="2:17" x14ac:dyDescent="0.2">
      <c r="B266"/>
      <c r="C266"/>
      <c r="D266"/>
      <c r="E266"/>
      <c r="F266"/>
      <c r="G266"/>
      <c r="H266"/>
      <c r="I266"/>
      <c r="J266"/>
      <c r="K266"/>
      <c r="L266"/>
      <c r="M266"/>
      <c r="N266"/>
      <c r="O266"/>
      <c r="P266"/>
      <c r="Q266"/>
    </row>
    <row r="267" spans="2:17" x14ac:dyDescent="0.2">
      <c r="B267"/>
      <c r="C267"/>
      <c r="D267"/>
      <c r="E267"/>
      <c r="F267"/>
      <c r="G267"/>
      <c r="H267"/>
      <c r="I267"/>
      <c r="J267"/>
      <c r="K267"/>
      <c r="L267"/>
      <c r="M267"/>
      <c r="N267"/>
      <c r="O267"/>
      <c r="P267"/>
      <c r="Q267"/>
    </row>
    <row r="268" spans="2:17" x14ac:dyDescent="0.2">
      <c r="B268"/>
      <c r="C268"/>
      <c r="D268"/>
      <c r="E268"/>
      <c r="F268"/>
      <c r="G268"/>
      <c r="H268"/>
      <c r="I268"/>
      <c r="J268"/>
      <c r="K268"/>
      <c r="L268"/>
      <c r="M268"/>
      <c r="N268"/>
      <c r="O268"/>
      <c r="P268"/>
      <c r="Q268"/>
    </row>
    <row r="269" spans="2:17" x14ac:dyDescent="0.2">
      <c r="B269"/>
      <c r="C269"/>
      <c r="D269"/>
      <c r="E269"/>
      <c r="F269"/>
      <c r="G269"/>
      <c r="H269"/>
      <c r="I269"/>
      <c r="J269"/>
      <c r="K269"/>
      <c r="L269"/>
      <c r="M269"/>
      <c r="N269"/>
      <c r="O269"/>
      <c r="P269"/>
      <c r="Q269"/>
    </row>
    <row r="270" spans="2:17" x14ac:dyDescent="0.2">
      <c r="B270"/>
      <c r="C270"/>
      <c r="D270"/>
      <c r="E270"/>
      <c r="F270"/>
      <c r="G270"/>
      <c r="H270"/>
      <c r="I270"/>
      <c r="J270"/>
      <c r="K270"/>
      <c r="L270"/>
      <c r="M270"/>
      <c r="N270"/>
      <c r="O270"/>
      <c r="P270"/>
      <c r="Q270"/>
    </row>
    <row r="271" spans="2:17" x14ac:dyDescent="0.2">
      <c r="B271"/>
      <c r="C271"/>
      <c r="D271"/>
      <c r="E271"/>
      <c r="F271"/>
      <c r="G271"/>
      <c r="H271"/>
      <c r="I271"/>
      <c r="J271"/>
      <c r="K271"/>
      <c r="L271"/>
      <c r="M271"/>
      <c r="N271"/>
      <c r="O271"/>
      <c r="P271"/>
      <c r="Q271"/>
    </row>
    <row r="272" spans="2:17" x14ac:dyDescent="0.2">
      <c r="B272"/>
      <c r="C272"/>
      <c r="D272"/>
      <c r="E272"/>
      <c r="F272"/>
      <c r="G272"/>
      <c r="H272"/>
      <c r="I272"/>
      <c r="J272"/>
      <c r="K272"/>
      <c r="L272"/>
      <c r="M272"/>
      <c r="N272"/>
      <c r="O272"/>
      <c r="P272"/>
      <c r="Q272"/>
    </row>
    <row r="273" spans="2:21" x14ac:dyDescent="0.2">
      <c r="B273"/>
      <c r="C273"/>
      <c r="D273"/>
      <c r="E273"/>
      <c r="F273"/>
      <c r="G273"/>
      <c r="H273"/>
      <c r="I273"/>
      <c r="J273"/>
      <c r="K273"/>
      <c r="L273"/>
      <c r="M273"/>
      <c r="N273"/>
      <c r="O273"/>
      <c r="P273"/>
      <c r="Q273"/>
    </row>
    <row r="274" spans="2:21" x14ac:dyDescent="0.2">
      <c r="B274"/>
      <c r="C274"/>
      <c r="D274"/>
      <c r="E274"/>
      <c r="F274"/>
      <c r="G274"/>
      <c r="H274"/>
      <c r="I274"/>
      <c r="J274"/>
      <c r="K274"/>
      <c r="L274"/>
      <c r="M274"/>
      <c r="N274"/>
      <c r="O274"/>
      <c r="P274"/>
      <c r="Q274"/>
    </row>
    <row r="275" spans="2:21" x14ac:dyDescent="0.2">
      <c r="B275"/>
      <c r="C275"/>
      <c r="D275"/>
      <c r="E275"/>
      <c r="F275"/>
      <c r="G275"/>
      <c r="H275"/>
      <c r="I275"/>
      <c r="J275"/>
      <c r="K275"/>
      <c r="L275"/>
      <c r="M275"/>
      <c r="N275"/>
      <c r="O275"/>
      <c r="P275"/>
      <c r="Q275"/>
    </row>
    <row r="276" spans="2:21" x14ac:dyDescent="0.2">
      <c r="B276"/>
      <c r="C276"/>
      <c r="D276"/>
      <c r="E276"/>
      <c r="F276"/>
      <c r="G276"/>
      <c r="H276"/>
      <c r="I276"/>
      <c r="J276"/>
      <c r="K276"/>
      <c r="L276"/>
      <c r="M276"/>
      <c r="N276"/>
      <c r="O276"/>
      <c r="P276"/>
      <c r="Q276"/>
    </row>
    <row r="277" spans="2:21" x14ac:dyDescent="0.2">
      <c r="B277"/>
      <c r="C277"/>
      <c r="D277"/>
      <c r="E277"/>
      <c r="F277"/>
      <c r="G277"/>
      <c r="H277"/>
      <c r="I277"/>
      <c r="J277"/>
      <c r="K277"/>
      <c r="L277"/>
      <c r="M277"/>
      <c r="N277"/>
      <c r="O277"/>
      <c r="P277"/>
      <c r="Q277"/>
    </row>
    <row r="278" spans="2:21" x14ac:dyDescent="0.2">
      <c r="B278"/>
      <c r="C278"/>
      <c r="D278"/>
      <c r="E278"/>
      <c r="F278"/>
      <c r="G278"/>
      <c r="H278"/>
      <c r="I278"/>
      <c r="J278"/>
      <c r="K278"/>
      <c r="L278"/>
      <c r="M278"/>
      <c r="N278"/>
      <c r="O278"/>
      <c r="P278"/>
      <c r="Q278"/>
    </row>
    <row r="279" spans="2:21" x14ac:dyDescent="0.2">
      <c r="B279"/>
      <c r="C279"/>
      <c r="D279"/>
      <c r="E279"/>
      <c r="F279"/>
      <c r="G279"/>
      <c r="H279"/>
      <c r="I279"/>
      <c r="J279"/>
      <c r="K279"/>
      <c r="L279"/>
      <c r="M279"/>
      <c r="N279"/>
      <c r="O279"/>
      <c r="P279"/>
      <c r="Q279"/>
    </row>
    <row r="280" spans="2:21" x14ac:dyDescent="0.2">
      <c r="B280"/>
      <c r="C280"/>
      <c r="D280"/>
      <c r="E280"/>
      <c r="F280"/>
      <c r="G280"/>
      <c r="H280"/>
      <c r="I280"/>
      <c r="J280"/>
      <c r="K280"/>
      <c r="L280"/>
      <c r="M280"/>
      <c r="N280"/>
      <c r="O280"/>
      <c r="P280"/>
      <c r="Q280"/>
    </row>
    <row r="281" spans="2:21" x14ac:dyDescent="0.2">
      <c r="B281"/>
      <c r="C281"/>
      <c r="D281"/>
      <c r="E281"/>
      <c r="F281"/>
      <c r="G281"/>
      <c r="H281"/>
      <c r="I281"/>
      <c r="J281"/>
      <c r="K281"/>
      <c r="L281"/>
      <c r="M281"/>
      <c r="N281"/>
      <c r="O281"/>
      <c r="P281"/>
      <c r="Q281"/>
    </row>
    <row r="282" spans="2:21" x14ac:dyDescent="0.2">
      <c r="B282"/>
      <c r="C282"/>
      <c r="D282"/>
      <c r="E282"/>
      <c r="F282"/>
      <c r="G282"/>
      <c r="H282"/>
      <c r="I282"/>
      <c r="J282"/>
      <c r="K282"/>
      <c r="L282"/>
      <c r="M282"/>
      <c r="N282"/>
      <c r="O282"/>
      <c r="P282"/>
      <c r="Q282"/>
      <c r="S282"/>
      <c r="T282"/>
      <c r="U282"/>
    </row>
    <row r="283" spans="2:21" x14ac:dyDescent="0.2">
      <c r="B283"/>
      <c r="C283"/>
      <c r="D283"/>
      <c r="E283"/>
      <c r="F283"/>
      <c r="G283"/>
      <c r="H283"/>
      <c r="I283"/>
      <c r="J283"/>
      <c r="K283"/>
      <c r="L283"/>
      <c r="M283"/>
      <c r="N283"/>
      <c r="O283"/>
      <c r="P283"/>
      <c r="Q283"/>
      <c r="S283"/>
      <c r="T283"/>
      <c r="U283"/>
    </row>
    <row r="284" spans="2:21" x14ac:dyDescent="0.2">
      <c r="B284"/>
      <c r="C284"/>
      <c r="D284"/>
      <c r="E284"/>
      <c r="F284"/>
      <c r="G284"/>
      <c r="H284"/>
      <c r="I284"/>
      <c r="J284"/>
      <c r="K284"/>
      <c r="L284"/>
      <c r="M284"/>
      <c r="N284"/>
      <c r="O284"/>
      <c r="P284"/>
      <c r="Q284"/>
      <c r="R284"/>
      <c r="S284"/>
      <c r="T284"/>
      <c r="U284"/>
    </row>
    <row r="285" spans="2:21" x14ac:dyDescent="0.2">
      <c r="N285"/>
      <c r="O285"/>
      <c r="P285"/>
      <c r="Q285"/>
      <c r="R285"/>
      <c r="S285"/>
      <c r="T285"/>
      <c r="U285"/>
    </row>
    <row r="286" spans="2:21" x14ac:dyDescent="0.2">
      <c r="N286"/>
      <c r="O286"/>
      <c r="P286"/>
      <c r="Q286"/>
      <c r="R286"/>
      <c r="S286"/>
      <c r="T286"/>
    </row>
    <row r="287" spans="2:21" x14ac:dyDescent="0.2">
      <c r="N287"/>
      <c r="O287"/>
      <c r="P287"/>
      <c r="Q287"/>
    </row>
    <row r="288" spans="2:21" x14ac:dyDescent="0.2">
      <c r="N288"/>
      <c r="O288"/>
      <c r="P288"/>
      <c r="Q288"/>
    </row>
    <row r="289" spans="14:17" x14ac:dyDescent="0.2">
      <c r="N289"/>
      <c r="O289"/>
      <c r="P289"/>
      <c r="Q289"/>
    </row>
    <row r="290" spans="14:17" x14ac:dyDescent="0.2">
      <c r="N290"/>
      <c r="O290"/>
      <c r="P290"/>
      <c r="Q290"/>
    </row>
    <row r="291" spans="14:17" x14ac:dyDescent="0.2">
      <c r="N291"/>
      <c r="O291"/>
      <c r="P291"/>
      <c r="Q291"/>
    </row>
    <row r="292" spans="14:17" x14ac:dyDescent="0.2">
      <c r="N292"/>
      <c r="O292"/>
      <c r="P292"/>
      <c r="Q292"/>
    </row>
    <row r="293" spans="14:17" x14ac:dyDescent="0.2">
      <c r="N293"/>
      <c r="O293"/>
      <c r="P293"/>
      <c r="Q293"/>
    </row>
    <row r="294" spans="14:17" x14ac:dyDescent="0.2">
      <c r="N294"/>
      <c r="O294"/>
      <c r="P294"/>
      <c r="Q294"/>
    </row>
    <row r="295" spans="14:17" x14ac:dyDescent="0.2">
      <c r="N295"/>
      <c r="O295"/>
      <c r="P295"/>
      <c r="Q295"/>
    </row>
    <row r="296" spans="14:17" x14ac:dyDescent="0.2">
      <c r="N296"/>
      <c r="O296"/>
      <c r="P296"/>
      <c r="Q296"/>
    </row>
    <row r="297" spans="14:17" x14ac:dyDescent="0.2">
      <c r="N297"/>
      <c r="O297"/>
      <c r="P297"/>
      <c r="Q297"/>
    </row>
    <row r="298" spans="14:17" x14ac:dyDescent="0.2">
      <c r="N298"/>
      <c r="O298"/>
      <c r="P298"/>
      <c r="Q298"/>
    </row>
  </sheetData>
  <conditionalFormatting sqref="P2:P9">
    <cfRule type="containsText" dxfId="34" priority="9" stopIfTrue="1" operator="containsText" text="13s/2of32s/R4s/31s/12x(N6,R2)">
      <formula>NOT(ISERROR(SEARCH("13s/2of32s/R4s/31s/12x(N6,R2)",P2)))</formula>
    </cfRule>
    <cfRule type="containsText" dxfId="33" priority="10" stopIfTrue="1" operator="containsText" text="13s/2of32s/R4s/31s/6x(N6,R1/N3,R2)">
      <formula>NOT(ISERROR(SEARCH("13s/2of32s/R4s/31s/6x(N6,R1/N3,R2)",P2)))</formula>
    </cfRule>
    <cfRule type="containsText" dxfId="32" priority="11" stopIfTrue="1" operator="containsText" text="13s/2of32s/R4s/31s">
      <formula>NOT(ISERROR(SEARCH("13s/2of32s/R4s/31s",P2)))</formula>
    </cfRule>
    <cfRule type="containsText" dxfId="31" priority="12" stopIfTrue="1" operator="containsText" text="13s/2of32s/R4s(N3,R1)">
      <formula>NOT(ISERROR(SEARCH("13s/2of32s/R4s(N3,R1)",P2)))</formula>
    </cfRule>
    <cfRule type="containsText" dxfId="30" priority="13" stopIfTrue="1" operator="containsText" text="13s/22s/R4s/41s/10x">
      <formula>NOT(ISERROR(SEARCH("13s/22s/R4s/41s/10x",P2)))</formula>
    </cfRule>
    <cfRule type="containsText" dxfId="29" priority="14" stopIfTrue="1" operator="containsText" text="13s/22s/R4s/41s/8x">
      <formula>NOT(ISERROR(SEARCH("13s/22s/R4s/41s/8x",P2)))</formula>
    </cfRule>
    <cfRule type="containsText" dxfId="28" priority="15" stopIfTrue="1" operator="containsText" text="13s/22s/R4s/41s(N4,R1/N2,R2)">
      <formula>NOT(ISERROR(SEARCH("13s/22s/R4s/41s(N4,R1/N2,R2)",P2)))</formula>
    </cfRule>
    <cfRule type="containsText" dxfId="27" priority="16" stopIfTrue="1" operator="containsText" text="13s/22s/R4s">
      <formula>NOT(ISERROR(SEARCH("13s/22s/R4s",P2)))</formula>
    </cfRule>
    <cfRule type="containsText" dxfId="26" priority="17" stopIfTrue="1" operator="containsText" text="13s(N3,R1)">
      <formula>NOT(ISERROR(SEARCH("13s(N3,R1)",P2)))</formula>
    </cfRule>
    <cfRule type="containsText" dxfId="25" priority="18" stopIfTrue="1" operator="containsText" text="13s(N2,R1)">
      <formula>NOT(ISERROR(SEARCH("13s(N2,R1)",P2)))</formula>
    </cfRule>
    <cfRule type="containsText" dxfId="24" priority="19" stopIfTrue="1" operator="containsText" text="Unaceptable">
      <formula>NOT(ISERROR(SEARCH("Unaceptable",P2)))</formula>
    </cfRule>
  </conditionalFormatting>
  <conditionalFormatting sqref="N86:N99">
    <cfRule type="cellIs" dxfId="23" priority="8" stopIfTrue="1" operator="lessThan">
      <formula>3.7</formula>
    </cfRule>
  </conditionalFormatting>
  <conditionalFormatting sqref="K86:K99">
    <cfRule type="cellIs" dxfId="22" priority="6" stopIfTrue="1" operator="greaterThan">
      <formula>0.6</formula>
    </cfRule>
    <cfRule type="cellIs" dxfId="21" priority="7" stopIfTrue="1" operator="lessThan">
      <formula>0.6</formula>
    </cfRule>
  </conditionalFormatting>
  <conditionalFormatting sqref="K2:K9">
    <cfRule type="cellIs" dxfId="20" priority="4" stopIfTrue="1" operator="lessThan">
      <formula>0.6</formula>
    </cfRule>
    <cfRule type="cellIs" dxfId="19" priority="5" stopIfTrue="1" operator="greaterThan">
      <formula>0.6</formula>
    </cfRule>
  </conditionalFormatting>
  <conditionalFormatting sqref="N2:N9">
    <cfRule type="cellIs" dxfId="18" priority="3" stopIfTrue="1" operator="lessThan">
      <formula>3.7</formula>
    </cfRule>
  </conditionalFormatting>
  <conditionalFormatting sqref="N2:N9">
    <cfRule type="cellIs" dxfId="17" priority="1" stopIfTrue="1" operator="greaterThan">
      <formula>5</formula>
    </cfRule>
    <cfRule type="cellIs" dxfId="16" priority="2" stopIfTrue="1" operator="between">
      <formula>3.7</formula>
      <formula>5</formula>
    </cfRule>
  </conditionalFormatting>
  <dataValidations count="1">
    <dataValidation type="list" allowBlank="1" showInputMessage="1" showErrorMessage="1" sqref="D2 D178 D176 D174 D172 D170 D168 D166 D164 D162 D160 D158 D156 D154 D152 D150 D148 D146 D144 D142 D140 D138 D136 D134 D132 D130 D128 D126 D124 D122 D120 D118 D116 D114 D112 D110 D108 D106 D104 D102 D100 D98 D96 D94 D92 D90 D88 D86 D84 D82 D80 D78 D76 D74 D72 D70 D68 D66 D64 D62 D60 D58 D56 D54 D52 D50 D48 D46 D44 D42 D40 D38 D36 D34 D32 D30 D28 D26 D24 D22 D20 D18 D16 D14 D12 D10 D8 D6 D4">
      <formula1>"Euroimmun(1),Euroimmun(2),Euroimmun(3),MR-96"</formula1>
    </dataValidation>
  </dataValidations>
  <pageMargins left="0.51" right="0.56000000000000005" top="1.52" bottom="1" header="0.53" footer="0.49212598499999999"/>
  <pageSetup orientation="portrait" horizontalDpi="360" verticalDpi="36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O407"/>
  <sheetViews>
    <sheetView showGridLines="0" zoomScale="75" zoomScaleNormal="75" workbookViewId="0">
      <pane xSplit="1" ySplit="1" topLeftCell="B2" activePane="bottomRight" state="frozen"/>
      <selection pane="topRight" activeCell="B1" sqref="B1"/>
      <selection pane="bottomLeft" activeCell="A2" sqref="A2"/>
      <selection pane="bottomRight" activeCell="T4" sqref="T4"/>
    </sheetView>
  </sheetViews>
  <sheetFormatPr defaultRowHeight="12.75" x14ac:dyDescent="0.2"/>
  <cols>
    <col min="1" max="1" width="3.140625" style="5" customWidth="1"/>
    <col min="2" max="2" width="6.140625" style="5" customWidth="1"/>
    <col min="3" max="3" width="11.5703125" style="5" customWidth="1"/>
    <col min="4" max="4" width="20.42578125" style="5" customWidth="1"/>
    <col min="5" max="5" width="18" style="5" customWidth="1"/>
    <col min="6" max="6" width="8.7109375" style="5" customWidth="1"/>
    <col min="7" max="7" width="7.28515625" style="5" customWidth="1"/>
    <col min="8" max="8" width="8.28515625" style="5" customWidth="1"/>
    <col min="9" max="9" width="7.140625" style="5" customWidth="1"/>
    <col min="10" max="10" width="7.5703125" style="5" customWidth="1"/>
    <col min="11" max="11" width="9.140625" style="5" customWidth="1"/>
    <col min="12" max="12" width="8.7109375" style="5" customWidth="1"/>
    <col min="13" max="13" width="8.28515625" style="5" customWidth="1"/>
    <col min="14" max="14" width="9.7109375" style="5" customWidth="1"/>
    <col min="15" max="15" width="10.28515625" style="5" customWidth="1"/>
    <col min="16" max="16" width="12" style="5" customWidth="1"/>
    <col min="17" max="17" width="9.42578125" style="5" customWidth="1"/>
    <col min="18" max="18" width="49.7109375" style="5" bestFit="1" customWidth="1"/>
    <col min="19" max="19" width="9" style="5" customWidth="1"/>
    <col min="20" max="20" width="23.7109375" style="5" customWidth="1"/>
    <col min="21" max="21" width="12" style="5" customWidth="1"/>
    <col min="22" max="22" width="11.42578125" style="5" customWidth="1"/>
    <col min="23" max="23" width="11.7109375" style="5" customWidth="1"/>
    <col min="24" max="24" width="9.28515625" style="5" customWidth="1"/>
    <col min="25" max="25" width="10.28515625" style="5" customWidth="1"/>
    <col min="26" max="26" width="7.5703125" style="5" customWidth="1"/>
    <col min="27" max="27" width="8.85546875" style="5" customWidth="1"/>
    <col min="28" max="29" width="9.140625" style="5" customWidth="1"/>
    <col min="30" max="31" width="9.140625" style="5"/>
    <col min="32" max="33" width="9.140625" style="5" customWidth="1"/>
    <col min="34" max="36" width="9.140625" style="5"/>
    <col min="37" max="37" width="9.140625" style="5" customWidth="1"/>
    <col min="38" max="16384" width="9.140625" style="5"/>
  </cols>
  <sheetData>
    <row r="1" spans="1:41" ht="21" x14ac:dyDescent="0.35">
      <c r="A1"/>
      <c r="B1" s="241" t="s">
        <v>24</v>
      </c>
      <c r="C1" s="241" t="s">
        <v>30</v>
      </c>
      <c r="D1" s="479" t="s">
        <v>316</v>
      </c>
      <c r="E1" s="508" t="s">
        <v>312</v>
      </c>
      <c r="F1" s="241" t="s">
        <v>158</v>
      </c>
      <c r="G1" s="28" t="s">
        <v>271</v>
      </c>
      <c r="H1" s="28" t="s">
        <v>31</v>
      </c>
      <c r="I1" s="29" t="s">
        <v>32</v>
      </c>
      <c r="J1" s="242" t="s">
        <v>33</v>
      </c>
      <c r="K1" s="241" t="s">
        <v>34</v>
      </c>
      <c r="L1" s="241" t="s">
        <v>35</v>
      </c>
      <c r="M1" s="243" t="s">
        <v>36</v>
      </c>
      <c r="N1" s="241" t="s">
        <v>29</v>
      </c>
      <c r="O1" s="241" t="s">
        <v>157</v>
      </c>
      <c r="P1" s="241" t="s">
        <v>273</v>
      </c>
      <c r="Q1" s="665" t="s">
        <v>389</v>
      </c>
      <c r="R1" s="660" t="s">
        <v>156</v>
      </c>
      <c r="S1" s="529" t="s">
        <v>386</v>
      </c>
      <c r="T1" s="566" t="s">
        <v>380</v>
      </c>
      <c r="U1" s="391" t="s">
        <v>292</v>
      </c>
      <c r="V1" s="392" t="s">
        <v>293</v>
      </c>
      <c r="W1" s="393" t="s">
        <v>294</v>
      </c>
      <c r="X1" s="394" t="s">
        <v>295</v>
      </c>
      <c r="Y1" s="386" t="s">
        <v>37</v>
      </c>
      <c r="Z1" s="561" t="s">
        <v>120</v>
      </c>
      <c r="AA1" s="387" t="s">
        <v>289</v>
      </c>
    </row>
    <row r="2" spans="1:41" ht="18" x14ac:dyDescent="0.25">
      <c r="B2" s="202">
        <v>1</v>
      </c>
      <c r="C2" s="216" t="s">
        <v>39</v>
      </c>
      <c r="D2" s="509" t="s">
        <v>296</v>
      </c>
      <c r="E2" s="460" t="s">
        <v>313</v>
      </c>
      <c r="F2" s="473">
        <v>1</v>
      </c>
      <c r="G2" s="203">
        <v>40</v>
      </c>
      <c r="H2" s="204">
        <v>2.1800000000000002</v>
      </c>
      <c r="I2" s="422">
        <v>3</v>
      </c>
      <c r="J2" s="205">
        <v>3.2</v>
      </c>
      <c r="K2" s="206">
        <v>4.75</v>
      </c>
      <c r="L2" s="207">
        <f t="shared" ref="L2" si="0">J2/K2</f>
        <v>0.67368421052631577</v>
      </c>
      <c r="M2" s="205">
        <f t="shared" ref="M2" si="1">SQRT(POWER(H2,2)+POWER(J2,2))*1.96*SQRT(2)</f>
        <v>10.732642157455919</v>
      </c>
      <c r="N2" s="559">
        <v>10</v>
      </c>
      <c r="O2" s="209">
        <f>(N2-I2)/H2</f>
        <v>3.2110091743119265</v>
      </c>
      <c r="P2" s="209">
        <f>SQRT(POWER(3,2)*POWER(H2,2)+POWER(I2,2))</f>
        <v>7.1952484321251902</v>
      </c>
      <c r="Q2" s="205">
        <f>SQRT(POWER((H2)/SQRT(G2),2)+POWER(H2,2))*2</f>
        <v>4.4141635674270159</v>
      </c>
      <c r="R2" s="215" t="str">
        <f t="shared" ref="R2:R33" si="2">IF(O2&gt;=6,"13s(N2,R1)",(IF(O2&gt;=6,"13s(N2,R1)",IF(O2&gt;=5,"13s/22s/R4s(N2,R1)",IF(O2&gt;=4,"13s/22s/R4s/41s(N4,R1/N2,R2)",IF(O2&gt;=3,"13s/22s/R4s/41s/8x(N4R2/N2R4)",IF(O2&gt;=2,"13s/22s/R4s/41s/10x(N5R2/N2R5)","Unaceptable")))))))</f>
        <v>13s/22s/R4s/41s/8x(N4R2/N2R4)</v>
      </c>
      <c r="S2" s="21"/>
      <c r="T2" s="30"/>
      <c r="U2"/>
      <c r="V2"/>
      <c r="W2"/>
      <c r="X2"/>
      <c r="Y2"/>
      <c r="Z2"/>
      <c r="AA2"/>
      <c r="AB2"/>
      <c r="AC2"/>
      <c r="AD2"/>
      <c r="AE2"/>
      <c r="AF2"/>
      <c r="AG2"/>
      <c r="AH2"/>
      <c r="AI2"/>
      <c r="AJ2"/>
      <c r="AK2"/>
      <c r="AL2"/>
      <c r="AM2"/>
      <c r="AN2"/>
      <c r="AO2"/>
    </row>
    <row r="3" spans="1:41" ht="18" x14ac:dyDescent="0.25">
      <c r="A3" s="6"/>
      <c r="B3" s="240">
        <v>2</v>
      </c>
      <c r="C3" s="421" t="s">
        <v>39</v>
      </c>
      <c r="D3" s="513"/>
      <c r="E3" s="512" t="s">
        <v>314</v>
      </c>
      <c r="F3" s="474">
        <v>2</v>
      </c>
      <c r="G3" s="234">
        <v>40</v>
      </c>
      <c r="H3" s="246">
        <v>1.67</v>
      </c>
      <c r="I3" s="423">
        <v>1</v>
      </c>
      <c r="J3" s="227">
        <f>J2</f>
        <v>3.2</v>
      </c>
      <c r="K3" s="228">
        <f>K2</f>
        <v>4.75</v>
      </c>
      <c r="L3" s="229">
        <f>J3/K3</f>
        <v>0.67368421052631577</v>
      </c>
      <c r="M3" s="227">
        <f>SQRT((J3*J3)+(H3*H3))*1.96*SQRT(2)</f>
        <v>10.005180881923126</v>
      </c>
      <c r="N3" s="560">
        <v>10</v>
      </c>
      <c r="O3" s="230">
        <f>(N3-I3)/H3</f>
        <v>5.3892215568862278</v>
      </c>
      <c r="P3" s="230">
        <f>SQRT(POWER(3,2)*POWER(H3,2)+POWER(I3,2))</f>
        <v>5.1088256967722039</v>
      </c>
      <c r="Q3" s="227">
        <f>SQRT(POWER((H3)/SQRT(G3),2)+POWER(H3,2))*2</f>
        <v>3.3814922741298701</v>
      </c>
      <c r="R3" s="231" t="str">
        <f t="shared" si="2"/>
        <v>13s/22s/R4s(N2,R1)</v>
      </c>
      <c r="S3" s="21"/>
      <c r="T3" s="30"/>
      <c r="U3"/>
      <c r="V3"/>
      <c r="W3"/>
      <c r="X3"/>
      <c r="Y3"/>
      <c r="Z3"/>
      <c r="AC3"/>
      <c r="AD3"/>
      <c r="AE3"/>
      <c r="AF3"/>
      <c r="AG3"/>
      <c r="AH3"/>
      <c r="AI3"/>
      <c r="AJ3"/>
      <c r="AK3"/>
      <c r="AL3"/>
      <c r="AM3"/>
      <c r="AN3"/>
      <c r="AO3"/>
    </row>
    <row r="4" spans="1:41" ht="17.25" customHeight="1" x14ac:dyDescent="0.25">
      <c r="A4" s="6"/>
      <c r="B4" s="202">
        <v>3</v>
      </c>
      <c r="C4" s="216" t="s">
        <v>40</v>
      </c>
      <c r="D4" s="509" t="s">
        <v>376</v>
      </c>
      <c r="E4" s="460" t="s">
        <v>313</v>
      </c>
      <c r="F4" s="217">
        <v>1</v>
      </c>
      <c r="G4" s="218">
        <v>40</v>
      </c>
      <c r="H4" s="219">
        <v>3.33</v>
      </c>
      <c r="I4" s="424">
        <v>2</v>
      </c>
      <c r="J4" s="205">
        <v>6.45</v>
      </c>
      <c r="K4" s="206">
        <v>26.1</v>
      </c>
      <c r="L4" s="207">
        <f t="shared" ref="L4:L7" si="3">J4/K4</f>
        <v>0.2471264367816092</v>
      </c>
      <c r="M4" s="245">
        <f t="shared" ref="M4" si="4">SQRT(POWER(H4,2)+POWER(J4,2))*1.96*SQRT(2)</f>
        <v>20.120600499985084</v>
      </c>
      <c r="N4" s="555">
        <v>18.059999999999999</v>
      </c>
      <c r="O4" s="335">
        <f t="shared" ref="O4:O7" si="5">(N4-I4)/H4</f>
        <v>4.8228228228228227</v>
      </c>
      <c r="P4" s="209">
        <f t="shared" ref="P4:P7" si="6">SQRT(POWER(3,2)*POWER(H4,2)+POWER(I4,2))</f>
        <v>10.188233409183361</v>
      </c>
      <c r="Q4" s="205">
        <f t="shared" ref="Q4:Q67" si="7">SQRT(POWER((H4)/SQRT(G4),2)+POWER(H4,2))*2</f>
        <v>6.7427360915284238</v>
      </c>
      <c r="R4" s="210" t="str">
        <f t="shared" si="2"/>
        <v>13s/22s/R4s/41s(N4,R1/N2,R2)</v>
      </c>
      <c r="S4"/>
      <c r="T4"/>
      <c r="U4"/>
      <c r="V4"/>
      <c r="W4"/>
      <c r="X4"/>
      <c r="Y4"/>
      <c r="Z4"/>
      <c r="AA4"/>
      <c r="AC4"/>
      <c r="AD4"/>
      <c r="AE4"/>
      <c r="AF4"/>
      <c r="AG4"/>
      <c r="AH4"/>
      <c r="AI4"/>
      <c r="AJ4"/>
      <c r="AK4"/>
      <c r="AL4"/>
      <c r="AM4"/>
      <c r="AN4"/>
      <c r="AO4"/>
    </row>
    <row r="5" spans="1:41" ht="18" x14ac:dyDescent="0.25">
      <c r="A5" s="6"/>
      <c r="B5" s="240">
        <v>4</v>
      </c>
      <c r="C5" s="233" t="s">
        <v>40</v>
      </c>
      <c r="D5" s="463"/>
      <c r="E5" s="512" t="s">
        <v>314</v>
      </c>
      <c r="F5" s="224">
        <v>2</v>
      </c>
      <c r="G5" s="225">
        <v>40</v>
      </c>
      <c r="H5" s="226">
        <v>3.45</v>
      </c>
      <c r="I5" s="425">
        <v>2</v>
      </c>
      <c r="J5" s="227">
        <f>J4</f>
        <v>6.45</v>
      </c>
      <c r="K5" s="228">
        <f>K4</f>
        <v>26.1</v>
      </c>
      <c r="L5" s="229">
        <f t="shared" si="3"/>
        <v>0.2471264367816092</v>
      </c>
      <c r="M5" s="334">
        <f>SQRT((J5*J5)+(H5*H5))*1.96*SQRT(2)</f>
        <v>20.275345027890403</v>
      </c>
      <c r="N5" s="556">
        <v>18.059999999999999</v>
      </c>
      <c r="O5" s="336">
        <f t="shared" si="5"/>
        <v>4.6550724637681151</v>
      </c>
      <c r="P5" s="230">
        <f t="shared" si="6"/>
        <v>10.54146574248572</v>
      </c>
      <c r="Q5" s="227">
        <f t="shared" si="7"/>
        <v>6.9857175723042229</v>
      </c>
      <c r="R5" s="231" t="str">
        <f t="shared" si="2"/>
        <v>13s/22s/R4s/41s(N4,R1/N2,R2)</v>
      </c>
      <c r="X5"/>
      <c r="Y5"/>
      <c r="Z5"/>
      <c r="AA5"/>
      <c r="AC5"/>
      <c r="AD5"/>
      <c r="AE5"/>
      <c r="AF5"/>
      <c r="AG5"/>
      <c r="AH5"/>
      <c r="AI5"/>
      <c r="AJ5"/>
      <c r="AK5"/>
      <c r="AL5"/>
      <c r="AM5"/>
      <c r="AN5"/>
      <c r="AO5"/>
    </row>
    <row r="6" spans="1:41" ht="18" x14ac:dyDescent="0.25">
      <c r="A6" s="6"/>
      <c r="B6" s="202">
        <v>5</v>
      </c>
      <c r="C6" s="208" t="s">
        <v>41</v>
      </c>
      <c r="D6" s="509" t="s">
        <v>376</v>
      </c>
      <c r="E6" s="460" t="s">
        <v>313</v>
      </c>
      <c r="F6" s="217">
        <v>1</v>
      </c>
      <c r="G6" s="218">
        <v>38</v>
      </c>
      <c r="H6" s="219">
        <v>1.71</v>
      </c>
      <c r="I6" s="424">
        <v>1</v>
      </c>
      <c r="J6" s="205">
        <v>19.399999999999999</v>
      </c>
      <c r="K6" s="206">
        <v>41.6</v>
      </c>
      <c r="L6" s="207">
        <f t="shared" si="3"/>
        <v>0.4663461538461538</v>
      </c>
      <c r="M6" s="205">
        <f>SQRT(POWER(H6,2)+POWER(J6,2))*1.96*SQRT(2)</f>
        <v>53.982549005396187</v>
      </c>
      <c r="N6" s="567">
        <v>13.74</v>
      </c>
      <c r="O6" s="209">
        <f t="shared" si="5"/>
        <v>7.4502923976608191</v>
      </c>
      <c r="P6" s="209">
        <f t="shared" si="6"/>
        <v>5.2265571842274907</v>
      </c>
      <c r="Q6" s="205">
        <f t="shared" si="7"/>
        <v>3.4647077798856283</v>
      </c>
      <c r="R6" s="210" t="str">
        <f t="shared" si="2"/>
        <v>13s(N2,R1)</v>
      </c>
      <c r="S6"/>
      <c r="T6"/>
      <c r="U6"/>
      <c r="V6"/>
      <c r="W6"/>
      <c r="X6"/>
      <c r="Y6"/>
      <c r="Z6"/>
      <c r="AA6"/>
      <c r="AC6"/>
      <c r="AD6"/>
      <c r="AE6"/>
      <c r="AF6"/>
      <c r="AG6"/>
      <c r="AH6"/>
      <c r="AI6"/>
      <c r="AJ6"/>
      <c r="AK6"/>
      <c r="AL6"/>
      <c r="AM6"/>
      <c r="AN6"/>
      <c r="AO6"/>
    </row>
    <row r="7" spans="1:41" ht="18" x14ac:dyDescent="0.25">
      <c r="A7" s="6"/>
      <c r="B7" s="240">
        <v>6</v>
      </c>
      <c r="C7" s="569" t="s">
        <v>41</v>
      </c>
      <c r="D7" s="475"/>
      <c r="E7" s="512" t="s">
        <v>314</v>
      </c>
      <c r="F7" s="224">
        <v>2</v>
      </c>
      <c r="G7" s="225">
        <v>38</v>
      </c>
      <c r="H7" s="226">
        <v>1.39</v>
      </c>
      <c r="I7" s="425">
        <v>2</v>
      </c>
      <c r="J7" s="227">
        <f>J6</f>
        <v>19.399999999999999</v>
      </c>
      <c r="K7" s="228">
        <f>K6</f>
        <v>41.6</v>
      </c>
      <c r="L7" s="229">
        <f t="shared" si="3"/>
        <v>0.4663461538461538</v>
      </c>
      <c r="M7" s="227">
        <f>SQRT((J7*J7)+(H7*H7))*1.96*SQRT(2)</f>
        <v>53.911908357245153</v>
      </c>
      <c r="N7" s="563">
        <v>13.74</v>
      </c>
      <c r="O7" s="230">
        <f t="shared" si="5"/>
        <v>8.4460431654676267</v>
      </c>
      <c r="P7" s="230">
        <f t="shared" si="6"/>
        <v>4.6248135097536629</v>
      </c>
      <c r="Q7" s="227">
        <f t="shared" si="7"/>
        <v>2.8163414117198964</v>
      </c>
      <c r="R7" s="231" t="str">
        <f t="shared" si="2"/>
        <v>13s(N2,R1)</v>
      </c>
      <c r="S7"/>
      <c r="T7"/>
      <c r="U7"/>
      <c r="V7"/>
      <c r="AC7"/>
      <c r="AD7"/>
      <c r="AE7"/>
      <c r="AF7"/>
      <c r="AG7"/>
      <c r="AH7"/>
      <c r="AI7"/>
      <c r="AJ7"/>
      <c r="AK7"/>
      <c r="AL7"/>
      <c r="AM7"/>
      <c r="AN7"/>
      <c r="AO7"/>
    </row>
    <row r="8" spans="1:41" ht="18" customHeight="1" x14ac:dyDescent="0.25">
      <c r="A8" s="6"/>
      <c r="B8" s="211">
        <v>7</v>
      </c>
      <c r="C8" s="460" t="s">
        <v>381</v>
      </c>
      <c r="D8" s="509" t="s">
        <v>376</v>
      </c>
      <c r="E8" s="460" t="s">
        <v>313</v>
      </c>
      <c r="F8" s="217">
        <v>1</v>
      </c>
      <c r="G8" s="218">
        <v>17</v>
      </c>
      <c r="H8" s="219">
        <v>1.41</v>
      </c>
      <c r="I8" s="424">
        <v>2</v>
      </c>
      <c r="J8" s="205">
        <v>19.399999999999999</v>
      </c>
      <c r="K8" s="206">
        <v>41.6</v>
      </c>
      <c r="L8" s="207">
        <f t="shared" ref="L8:L9" si="8">J8/K8</f>
        <v>0.4663461538461538</v>
      </c>
      <c r="M8" s="205">
        <f>SQRT(POWER(H8,2)+POWER(J8,2))*1.96*SQRT(2)</f>
        <v>53.915898600691058</v>
      </c>
      <c r="N8" s="567">
        <v>13.74</v>
      </c>
      <c r="O8" s="209">
        <f t="shared" ref="O8:O9" si="9">(N8-I8)/H8</f>
        <v>8.3262411347517737</v>
      </c>
      <c r="P8" s="209">
        <f t="shared" ref="P8:P9" si="10">SQRT(POWER(3,2)*POWER(H8,2)+POWER(I8,2))</f>
        <v>4.6789849326536626</v>
      </c>
      <c r="Q8" s="205">
        <f t="shared" si="7"/>
        <v>2.9017560606112491</v>
      </c>
      <c r="R8" s="210" t="str">
        <f t="shared" si="2"/>
        <v>13s(N2,R1)</v>
      </c>
      <c r="S8"/>
      <c r="T8"/>
      <c r="U8"/>
      <c r="V8"/>
      <c r="AC8"/>
      <c r="AD8"/>
      <c r="AE8"/>
      <c r="AF8"/>
      <c r="AG8"/>
      <c r="AH8"/>
      <c r="AI8"/>
      <c r="AJ8"/>
      <c r="AK8"/>
      <c r="AL8"/>
      <c r="AM8"/>
      <c r="AN8"/>
      <c r="AO8"/>
    </row>
    <row r="9" spans="1:41" ht="18" x14ac:dyDescent="0.25">
      <c r="A9" s="6"/>
      <c r="B9" s="211">
        <v>8</v>
      </c>
      <c r="C9" s="512" t="s">
        <v>381</v>
      </c>
      <c r="D9" s="475"/>
      <c r="E9" s="512" t="s">
        <v>314</v>
      </c>
      <c r="F9" s="224">
        <v>2</v>
      </c>
      <c r="G9" s="225">
        <v>17</v>
      </c>
      <c r="H9" s="226">
        <v>1.39</v>
      </c>
      <c r="I9" s="425">
        <v>0</v>
      </c>
      <c r="J9" s="227">
        <f>J8</f>
        <v>19.399999999999999</v>
      </c>
      <c r="K9" s="228">
        <f>K8</f>
        <v>41.6</v>
      </c>
      <c r="L9" s="229">
        <f t="shared" si="8"/>
        <v>0.4663461538461538</v>
      </c>
      <c r="M9" s="227">
        <f>SQRT((J9*J9)+(H9*H9))*1.96*SQRT(2)</f>
        <v>53.911908357245153</v>
      </c>
      <c r="N9" s="563">
        <v>13.74</v>
      </c>
      <c r="O9" s="230">
        <f t="shared" si="9"/>
        <v>9.884892086330936</v>
      </c>
      <c r="P9" s="230">
        <f t="shared" si="10"/>
        <v>4.17</v>
      </c>
      <c r="Q9" s="227">
        <f t="shared" si="7"/>
        <v>2.8605964001770472</v>
      </c>
      <c r="R9" s="231" t="str">
        <f t="shared" si="2"/>
        <v>13s(N2,R1)</v>
      </c>
      <c r="S9"/>
      <c r="T9"/>
      <c r="U9"/>
      <c r="V9"/>
      <c r="AC9"/>
      <c r="AD9"/>
      <c r="AE9"/>
      <c r="AF9"/>
      <c r="AG9"/>
      <c r="AH9"/>
      <c r="AI9"/>
      <c r="AJ9"/>
      <c r="AK9"/>
      <c r="AL9"/>
      <c r="AM9"/>
      <c r="AN9"/>
      <c r="AO9"/>
    </row>
    <row r="10" spans="1:41" ht="18" x14ac:dyDescent="0.25">
      <c r="A10" s="6"/>
      <c r="B10" s="202">
        <v>9</v>
      </c>
      <c r="C10" s="223" t="s">
        <v>42</v>
      </c>
      <c r="D10" s="568" t="s">
        <v>376</v>
      </c>
      <c r="E10" s="454" t="s">
        <v>313</v>
      </c>
      <c r="F10" s="221">
        <v>1</v>
      </c>
      <c r="G10" s="212">
        <v>39</v>
      </c>
      <c r="H10" s="222">
        <v>1.68</v>
      </c>
      <c r="I10" s="426">
        <v>2</v>
      </c>
      <c r="J10" s="232">
        <v>8.6999999999999993</v>
      </c>
      <c r="K10" s="214">
        <v>28.3</v>
      </c>
      <c r="L10" s="213">
        <f t="shared" ref="L10:L41" si="11">J10/K10</f>
        <v>0.30742049469964661</v>
      </c>
      <c r="M10" s="232">
        <f>SQRT(POWER(H10,2)+POWER(J10,2))*1.96*SQRT(2)</f>
        <v>24.560669202609279</v>
      </c>
      <c r="N10" s="349">
        <v>14.6</v>
      </c>
      <c r="O10" s="214">
        <f t="shared" ref="O10:O41" si="12">(N10-I10)/H10</f>
        <v>7.5</v>
      </c>
      <c r="P10" s="214">
        <f>SQRT(POWER(3,2)*POWER(H10,2)+POWER(I10,2))</f>
        <v>5.4223242249057737</v>
      </c>
      <c r="Q10" s="205">
        <f t="shared" si="7"/>
        <v>3.4028042734011197</v>
      </c>
      <c r="R10" s="215" t="str">
        <f t="shared" si="2"/>
        <v>13s(N2,R1)</v>
      </c>
      <c r="S10"/>
      <c r="T10"/>
      <c r="U10"/>
      <c r="V10"/>
      <c r="AC10"/>
      <c r="AD10"/>
      <c r="AE10"/>
      <c r="AF10"/>
      <c r="AG10"/>
      <c r="AH10"/>
      <c r="AI10"/>
      <c r="AJ10"/>
      <c r="AK10"/>
      <c r="AL10"/>
      <c r="AM10"/>
      <c r="AN10"/>
      <c r="AO10"/>
    </row>
    <row r="11" spans="1:41" ht="18" x14ac:dyDescent="0.25">
      <c r="A11" s="6"/>
      <c r="B11" s="240">
        <v>10</v>
      </c>
      <c r="C11" s="233" t="s">
        <v>42</v>
      </c>
      <c r="D11" s="463"/>
      <c r="E11" s="512" t="s">
        <v>314</v>
      </c>
      <c r="F11" s="224">
        <v>2</v>
      </c>
      <c r="G11" s="234">
        <v>39</v>
      </c>
      <c r="H11" s="226">
        <v>1.88</v>
      </c>
      <c r="I11" s="427">
        <v>2</v>
      </c>
      <c r="J11" s="235">
        <f>J10</f>
        <v>8.6999999999999993</v>
      </c>
      <c r="K11" s="230">
        <f>K10</f>
        <v>28.3</v>
      </c>
      <c r="L11" s="229">
        <f t="shared" si="11"/>
        <v>0.30742049469964661</v>
      </c>
      <c r="M11" s="235">
        <f>SQRT((J11*J11)+(H11*H11))*1.96*SQRT(2)</f>
        <v>24.67178368257958</v>
      </c>
      <c r="N11" s="350">
        <v>14.6</v>
      </c>
      <c r="O11" s="230">
        <f t="shared" si="12"/>
        <v>6.7021276595744679</v>
      </c>
      <c r="P11" s="230">
        <f>SQRT(POWER(3,2)*POWER(H11,2)+POWER(I11,2))</f>
        <v>5.9841122984115191</v>
      </c>
      <c r="Q11" s="227">
        <f t="shared" si="7"/>
        <v>3.8079000202345865</v>
      </c>
      <c r="R11" s="231" t="str">
        <f t="shared" si="2"/>
        <v>13s(N2,R1)</v>
      </c>
      <c r="S11"/>
      <c r="T11"/>
      <c r="U11"/>
      <c r="V11"/>
      <c r="AC11"/>
      <c r="AD11"/>
      <c r="AE11"/>
      <c r="AF11"/>
      <c r="AG11"/>
      <c r="AH11"/>
      <c r="AI11"/>
      <c r="AJ11"/>
      <c r="AK11"/>
      <c r="AL11"/>
      <c r="AM11"/>
      <c r="AN11"/>
      <c r="AO11"/>
    </row>
    <row r="12" spans="1:41" ht="18" x14ac:dyDescent="0.25">
      <c r="A12" s="6"/>
      <c r="B12" s="202">
        <v>11</v>
      </c>
      <c r="C12" s="216" t="s">
        <v>43</v>
      </c>
      <c r="D12" s="509" t="s">
        <v>376</v>
      </c>
      <c r="E12" s="460" t="s">
        <v>313</v>
      </c>
      <c r="F12" s="217">
        <v>1</v>
      </c>
      <c r="G12" s="203">
        <v>39</v>
      </c>
      <c r="H12" s="219">
        <v>2.2000000000000002</v>
      </c>
      <c r="I12" s="428">
        <v>5</v>
      </c>
      <c r="J12" s="236">
        <v>12.3</v>
      </c>
      <c r="K12" s="209">
        <v>23.1</v>
      </c>
      <c r="L12" s="207">
        <f t="shared" si="11"/>
        <v>0.53246753246753242</v>
      </c>
      <c r="M12" s="236">
        <f>SQRT(POWER(H12,2)+POWER(J12,2))*1.96*SQRT(2)</f>
        <v>34.634924801419743</v>
      </c>
      <c r="N12" s="333">
        <v>16.690000000000001</v>
      </c>
      <c r="O12" s="209">
        <f t="shared" si="12"/>
        <v>5.3136363636363635</v>
      </c>
      <c r="P12" s="209">
        <f>SQRT(POWER(3,2)*POWER(H12,2)+POWER(I12,2))</f>
        <v>8.2800966177937809</v>
      </c>
      <c r="Q12" s="205">
        <f t="shared" si="7"/>
        <v>4.4560532151681338</v>
      </c>
      <c r="R12" s="210" t="str">
        <f t="shared" si="2"/>
        <v>13s/22s/R4s(N2,R1)</v>
      </c>
      <c r="S12"/>
      <c r="T12"/>
      <c r="U12"/>
      <c r="V12"/>
      <c r="AC12"/>
      <c r="AD12"/>
      <c r="AE12"/>
      <c r="AF12"/>
      <c r="AG12"/>
      <c r="AH12"/>
      <c r="AI12"/>
      <c r="AJ12"/>
      <c r="AK12"/>
      <c r="AL12"/>
      <c r="AM12"/>
      <c r="AN12"/>
      <c r="AO12"/>
    </row>
    <row r="13" spans="1:41" ht="18" x14ac:dyDescent="0.25">
      <c r="A13" s="6"/>
      <c r="B13" s="240">
        <v>12</v>
      </c>
      <c r="C13" s="233" t="s">
        <v>43</v>
      </c>
      <c r="D13" s="475"/>
      <c r="E13" s="512" t="s">
        <v>314</v>
      </c>
      <c r="F13" s="224">
        <v>2</v>
      </c>
      <c r="G13" s="234">
        <v>39</v>
      </c>
      <c r="H13" s="226">
        <v>3</v>
      </c>
      <c r="I13" s="427">
        <v>4</v>
      </c>
      <c r="J13" s="235">
        <f>J12</f>
        <v>12.3</v>
      </c>
      <c r="K13" s="230">
        <f>K12</f>
        <v>23.1</v>
      </c>
      <c r="L13" s="229">
        <f t="shared" si="11"/>
        <v>0.53246753246753242</v>
      </c>
      <c r="M13" s="235">
        <f>SQRT((J13*J13)+(H13*H13))*1.96*SQRT(2)</f>
        <v>35.093306028358178</v>
      </c>
      <c r="N13" s="350">
        <v>16.690000000000001</v>
      </c>
      <c r="O13" s="230">
        <f t="shared" si="12"/>
        <v>4.2300000000000004</v>
      </c>
      <c r="P13" s="230">
        <v>12</v>
      </c>
      <c r="Q13" s="227">
        <f t="shared" si="7"/>
        <v>6.0764362025019993</v>
      </c>
      <c r="R13" s="231" t="str">
        <f t="shared" si="2"/>
        <v>13s/22s/R4s/41s(N4,R1/N2,R2)</v>
      </c>
      <c r="S13"/>
      <c r="T13"/>
      <c r="U13"/>
      <c r="V13"/>
      <c r="AC13"/>
      <c r="AD13"/>
      <c r="AE13"/>
      <c r="AF13"/>
      <c r="AG13"/>
      <c r="AH13"/>
      <c r="AI13"/>
      <c r="AJ13"/>
      <c r="AK13"/>
      <c r="AL13"/>
      <c r="AM13"/>
      <c r="AN13"/>
      <c r="AO13"/>
    </row>
    <row r="14" spans="1:41" ht="18" x14ac:dyDescent="0.25">
      <c r="A14" s="6"/>
      <c r="B14" s="202">
        <v>13</v>
      </c>
      <c r="C14" s="216" t="s">
        <v>382</v>
      </c>
      <c r="D14" s="509" t="s">
        <v>376</v>
      </c>
      <c r="E14" s="460" t="s">
        <v>313</v>
      </c>
      <c r="F14" s="217">
        <v>1</v>
      </c>
      <c r="G14" s="203">
        <v>39</v>
      </c>
      <c r="H14" s="219">
        <v>2.2000000000000002</v>
      </c>
      <c r="I14" s="428">
        <v>5</v>
      </c>
      <c r="J14" s="236">
        <v>12.3</v>
      </c>
      <c r="K14" s="209">
        <v>23.1</v>
      </c>
      <c r="L14" s="207">
        <f t="shared" si="11"/>
        <v>0.53246753246753242</v>
      </c>
      <c r="M14" s="236">
        <f>SQRT(POWER(H14,2)+POWER(J14,2))*1.96*SQRT(2)</f>
        <v>34.634924801419743</v>
      </c>
      <c r="N14" s="333">
        <v>16.690000000000001</v>
      </c>
      <c r="O14" s="209">
        <f t="shared" si="12"/>
        <v>5.3136363636363635</v>
      </c>
      <c r="P14" s="209">
        <f>SQRT(POWER(3,2)*POWER(H14,2)+POWER(I14,2))</f>
        <v>8.2800966177937809</v>
      </c>
      <c r="Q14" s="205">
        <f t="shared" si="7"/>
        <v>4.4560532151681338</v>
      </c>
      <c r="R14" s="210" t="str">
        <f t="shared" si="2"/>
        <v>13s/22s/R4s(N2,R1)</v>
      </c>
      <c r="S14"/>
      <c r="T14"/>
      <c r="U14"/>
      <c r="V14"/>
      <c r="AC14"/>
      <c r="AD14"/>
      <c r="AE14"/>
      <c r="AF14"/>
      <c r="AG14"/>
      <c r="AH14"/>
      <c r="AI14"/>
      <c r="AJ14"/>
      <c r="AK14"/>
      <c r="AL14"/>
      <c r="AM14"/>
      <c r="AN14"/>
      <c r="AO14"/>
    </row>
    <row r="15" spans="1:41" ht="18" x14ac:dyDescent="0.25">
      <c r="A15" s="6"/>
      <c r="B15" s="240">
        <v>14</v>
      </c>
      <c r="C15" s="233" t="s">
        <v>382</v>
      </c>
      <c r="D15" s="475"/>
      <c r="E15" s="512" t="s">
        <v>314</v>
      </c>
      <c r="F15" s="224">
        <v>2</v>
      </c>
      <c r="G15" s="234">
        <v>39</v>
      </c>
      <c r="H15" s="226">
        <v>3</v>
      </c>
      <c r="I15" s="427">
        <v>4</v>
      </c>
      <c r="J15" s="235">
        <f>J14</f>
        <v>12.3</v>
      </c>
      <c r="K15" s="230">
        <f>K14</f>
        <v>23.1</v>
      </c>
      <c r="L15" s="229">
        <f t="shared" si="11"/>
        <v>0.53246753246753242</v>
      </c>
      <c r="M15" s="235">
        <f>SQRT((J15*J15)+(H15*H15))*1.96*SQRT(2)</f>
        <v>35.093306028358178</v>
      </c>
      <c r="N15" s="350">
        <v>16.690000000000001</v>
      </c>
      <c r="O15" s="230">
        <f t="shared" si="12"/>
        <v>4.2300000000000004</v>
      </c>
      <c r="P15" s="230">
        <v>12</v>
      </c>
      <c r="Q15" s="227">
        <f t="shared" si="7"/>
        <v>6.0764362025019993</v>
      </c>
      <c r="R15" s="231" t="str">
        <f t="shared" si="2"/>
        <v>13s/22s/R4s/41s(N4,R1/N2,R2)</v>
      </c>
      <c r="S15"/>
      <c r="T15"/>
      <c r="U15"/>
      <c r="V15"/>
      <c r="AC15"/>
      <c r="AD15"/>
      <c r="AE15"/>
      <c r="AF15"/>
      <c r="AG15"/>
      <c r="AH15"/>
      <c r="AI15"/>
      <c r="AJ15"/>
      <c r="AK15"/>
      <c r="AL15"/>
      <c r="AM15"/>
      <c r="AN15"/>
      <c r="AO15"/>
    </row>
    <row r="16" spans="1:41" ht="18" x14ac:dyDescent="0.25">
      <c r="A16" s="6"/>
      <c r="B16" s="202">
        <v>15</v>
      </c>
      <c r="C16" s="216" t="s">
        <v>44</v>
      </c>
      <c r="D16" s="509" t="s">
        <v>296</v>
      </c>
      <c r="E16" s="460" t="s">
        <v>313</v>
      </c>
      <c r="F16" s="217">
        <v>1</v>
      </c>
      <c r="G16" s="203">
        <v>40</v>
      </c>
      <c r="H16" s="219">
        <v>2.04</v>
      </c>
      <c r="I16" s="428">
        <v>4</v>
      </c>
      <c r="J16" s="236">
        <v>12.1</v>
      </c>
      <c r="K16" s="209">
        <v>18.7</v>
      </c>
      <c r="L16" s="207">
        <f t="shared" si="11"/>
        <v>0.6470588235294118</v>
      </c>
      <c r="M16" s="236">
        <f>SQRT(POWER(H16,2)+POWER(J16,2))*1.96*SQRT(2)</f>
        <v>34.012816953613239</v>
      </c>
      <c r="N16" s="333">
        <v>15.55</v>
      </c>
      <c r="O16" s="209">
        <f t="shared" si="12"/>
        <v>5.6617647058823533</v>
      </c>
      <c r="P16" s="209">
        <f t="shared" ref="P16:P47" si="13">SQRT(POWER(3,2)*POWER(H16,2)+POWER(I16,2))</f>
        <v>7.311251602837916</v>
      </c>
      <c r="Q16" s="205">
        <f t="shared" si="7"/>
        <v>4.1306851731885841</v>
      </c>
      <c r="R16" s="210" t="str">
        <f t="shared" si="2"/>
        <v>13s/22s/R4s(N2,R1)</v>
      </c>
      <c r="S16"/>
      <c r="T16"/>
      <c r="U16"/>
      <c r="V16"/>
      <c r="AC16"/>
      <c r="AD16"/>
      <c r="AE16"/>
      <c r="AF16"/>
      <c r="AG16"/>
      <c r="AH16"/>
      <c r="AI16"/>
      <c r="AJ16"/>
      <c r="AK16"/>
      <c r="AL16"/>
      <c r="AM16"/>
      <c r="AN16"/>
      <c r="AO16"/>
    </row>
    <row r="17" spans="1:41" ht="18" x14ac:dyDescent="0.25">
      <c r="A17" s="6"/>
      <c r="B17" s="240">
        <v>16</v>
      </c>
      <c r="C17" s="233" t="s">
        <v>44</v>
      </c>
      <c r="D17" s="463"/>
      <c r="E17" s="512" t="s">
        <v>314</v>
      </c>
      <c r="F17" s="224">
        <v>2</v>
      </c>
      <c r="G17" s="234">
        <v>40</v>
      </c>
      <c r="H17" s="226">
        <v>1.95</v>
      </c>
      <c r="I17" s="427">
        <v>0</v>
      </c>
      <c r="J17" s="235">
        <f>J16</f>
        <v>12.1</v>
      </c>
      <c r="K17" s="230">
        <f>K16</f>
        <v>18.7</v>
      </c>
      <c r="L17" s="229">
        <f t="shared" si="11"/>
        <v>0.6470588235294118</v>
      </c>
      <c r="M17" s="235">
        <f>SQRT((J17*J17)+(H17*H17))*1.96*SQRT(2)</f>
        <v>33.972233956571067</v>
      </c>
      <c r="N17" s="350">
        <v>15.55</v>
      </c>
      <c r="O17" s="230">
        <f t="shared" si="12"/>
        <v>7.9743589743589753</v>
      </c>
      <c r="P17" s="230">
        <f t="shared" si="13"/>
        <v>5.85</v>
      </c>
      <c r="Q17" s="227">
        <f t="shared" si="7"/>
        <v>3.9484490626067346</v>
      </c>
      <c r="R17" s="231" t="str">
        <f t="shared" si="2"/>
        <v>13s(N2,R1)</v>
      </c>
      <c r="S17" s="21"/>
      <c r="T17" s="30"/>
      <c r="AC17"/>
      <c r="AD17"/>
      <c r="AE17"/>
      <c r="AF17"/>
      <c r="AG17"/>
      <c r="AH17"/>
      <c r="AI17"/>
      <c r="AJ17"/>
      <c r="AK17"/>
      <c r="AL17"/>
      <c r="AM17"/>
      <c r="AN17"/>
      <c r="AO17"/>
    </row>
    <row r="18" spans="1:41" ht="18" x14ac:dyDescent="0.25">
      <c r="A18" s="6"/>
      <c r="B18" s="202">
        <v>17</v>
      </c>
      <c r="C18" s="223" t="s">
        <v>28</v>
      </c>
      <c r="D18" s="509" t="s">
        <v>296</v>
      </c>
      <c r="E18" s="460" t="s">
        <v>313</v>
      </c>
      <c r="F18" s="221">
        <v>1</v>
      </c>
      <c r="G18" s="212">
        <v>38</v>
      </c>
      <c r="H18" s="222">
        <v>3.36</v>
      </c>
      <c r="I18" s="426">
        <v>1</v>
      </c>
      <c r="J18" s="232">
        <v>2.1</v>
      </c>
      <c r="K18" s="214">
        <v>2.5</v>
      </c>
      <c r="L18" s="213">
        <f t="shared" si="11"/>
        <v>0.84000000000000008</v>
      </c>
      <c r="M18" s="232">
        <f>SQRT(POWER(H18,2)+POWER(J18,2))*1.96*SQRT(2)</f>
        <v>10.982857857588797</v>
      </c>
      <c r="N18" s="564">
        <v>10</v>
      </c>
      <c r="O18" s="214">
        <f t="shared" si="12"/>
        <v>2.6785714285714288</v>
      </c>
      <c r="P18" s="214">
        <f t="shared" si="13"/>
        <v>10.129481724155486</v>
      </c>
      <c r="Q18" s="205">
        <f t="shared" si="7"/>
        <v>6.8078468657401814</v>
      </c>
      <c r="R18" s="215" t="str">
        <f t="shared" si="2"/>
        <v>13s/22s/R4s/41s/10x(N5R2/N2R5)</v>
      </c>
      <c r="S18" s="21"/>
      <c r="T18" s="30"/>
      <c r="AC18"/>
      <c r="AD18"/>
      <c r="AE18"/>
      <c r="AF18"/>
      <c r="AG18"/>
      <c r="AH18"/>
      <c r="AI18"/>
      <c r="AJ18"/>
      <c r="AK18"/>
      <c r="AL18"/>
      <c r="AM18"/>
      <c r="AN18"/>
      <c r="AO18"/>
    </row>
    <row r="19" spans="1:41" ht="18" x14ac:dyDescent="0.25">
      <c r="A19" s="6"/>
      <c r="B19" s="240">
        <v>18</v>
      </c>
      <c r="C19" s="220" t="s">
        <v>28</v>
      </c>
      <c r="D19" s="463"/>
      <c r="E19" s="512" t="s">
        <v>314</v>
      </c>
      <c r="F19" s="221">
        <v>2</v>
      </c>
      <c r="G19" s="212">
        <v>40</v>
      </c>
      <c r="H19" s="222">
        <v>2.79</v>
      </c>
      <c r="I19" s="426">
        <v>3</v>
      </c>
      <c r="J19" s="232">
        <f>J18</f>
        <v>2.1</v>
      </c>
      <c r="K19" s="214">
        <f>K18</f>
        <v>2.5</v>
      </c>
      <c r="L19" s="213">
        <f t="shared" si="11"/>
        <v>0.84000000000000008</v>
      </c>
      <c r="M19" s="232">
        <f>SQRT((J19*J19)+(H19*H19))*1.96*SQRT(2)</f>
        <v>9.6793444571417133</v>
      </c>
      <c r="N19" s="565">
        <v>10</v>
      </c>
      <c r="O19" s="214">
        <f t="shared" si="12"/>
        <v>2.5089605734767026</v>
      </c>
      <c r="P19" s="214">
        <f t="shared" si="13"/>
        <v>8.8913947162410913</v>
      </c>
      <c r="Q19" s="227">
        <f t="shared" si="7"/>
        <v>5.6493194280373276</v>
      </c>
      <c r="R19" s="215" t="str">
        <f t="shared" si="2"/>
        <v>13s/22s/R4s/41s/10x(N5R2/N2R5)</v>
      </c>
      <c r="S19" s="21"/>
      <c r="T19" s="30"/>
      <c r="AC19"/>
      <c r="AD19"/>
      <c r="AE19"/>
      <c r="AF19"/>
      <c r="AG19"/>
      <c r="AH19"/>
      <c r="AI19"/>
      <c r="AJ19"/>
      <c r="AK19"/>
      <c r="AL19"/>
      <c r="AM19"/>
      <c r="AN19"/>
      <c r="AO19"/>
    </row>
    <row r="20" spans="1:41" ht="18" x14ac:dyDescent="0.25">
      <c r="A20" s="6"/>
      <c r="B20" s="202">
        <v>19</v>
      </c>
      <c r="C20" s="216" t="s">
        <v>45</v>
      </c>
      <c r="D20" s="509" t="s">
        <v>297</v>
      </c>
      <c r="E20" s="460" t="s">
        <v>313</v>
      </c>
      <c r="F20" s="217">
        <v>1</v>
      </c>
      <c r="G20" s="203">
        <v>28</v>
      </c>
      <c r="H20" s="219">
        <v>4.6500000000000004</v>
      </c>
      <c r="I20" s="428">
        <v>0</v>
      </c>
      <c r="J20" s="236">
        <v>6.1</v>
      </c>
      <c r="K20" s="209">
        <v>18.2</v>
      </c>
      <c r="L20" s="207">
        <f t="shared" si="11"/>
        <v>0.33516483516483514</v>
      </c>
      <c r="M20" s="236">
        <f>SQRT(POWER(H20,2)+POWER(J20,2))*1.96*SQRT(2)</f>
        <v>21.260805817277951</v>
      </c>
      <c r="N20" s="564">
        <v>20</v>
      </c>
      <c r="O20" s="209">
        <f t="shared" si="12"/>
        <v>4.301075268817204</v>
      </c>
      <c r="P20" s="209">
        <f t="shared" si="13"/>
        <v>13.950000000000001</v>
      </c>
      <c r="Q20" s="205">
        <f t="shared" si="7"/>
        <v>9.4646145495433984</v>
      </c>
      <c r="R20" s="210" t="str">
        <f t="shared" si="2"/>
        <v>13s/22s/R4s/41s(N4,R1/N2,R2)</v>
      </c>
      <c r="S20" s="21"/>
      <c r="T20" s="30"/>
      <c r="AC20"/>
      <c r="AD20"/>
      <c r="AE20"/>
      <c r="AF20"/>
      <c r="AG20"/>
      <c r="AH20"/>
      <c r="AI20"/>
      <c r="AJ20"/>
      <c r="AK20"/>
      <c r="AL20"/>
      <c r="AM20"/>
      <c r="AN20"/>
      <c r="AO20"/>
    </row>
    <row r="21" spans="1:41" ht="18" x14ac:dyDescent="0.25">
      <c r="A21" s="6"/>
      <c r="B21" s="240">
        <v>20</v>
      </c>
      <c r="C21" s="237" t="s">
        <v>45</v>
      </c>
      <c r="D21" s="463"/>
      <c r="E21" s="512" t="s">
        <v>314</v>
      </c>
      <c r="F21" s="224">
        <v>2</v>
      </c>
      <c r="G21" s="234">
        <v>28</v>
      </c>
      <c r="H21" s="226">
        <v>4.91</v>
      </c>
      <c r="I21" s="427">
        <v>1</v>
      </c>
      <c r="J21" s="235">
        <f>J20</f>
        <v>6.1</v>
      </c>
      <c r="K21" s="230">
        <f>K20</f>
        <v>18.2</v>
      </c>
      <c r="L21" s="229">
        <f t="shared" si="11"/>
        <v>0.33516483516483514</v>
      </c>
      <c r="M21" s="235">
        <f>SQRT((J21*J21)+(H21*H21))*1.96*SQRT(2)</f>
        <v>21.705281060608268</v>
      </c>
      <c r="N21" s="565">
        <v>20</v>
      </c>
      <c r="O21" s="230">
        <f t="shared" si="12"/>
        <v>3.8696537678207736</v>
      </c>
      <c r="P21" s="230">
        <f t="shared" si="13"/>
        <v>14.763905309910383</v>
      </c>
      <c r="Q21" s="227">
        <f t="shared" si="7"/>
        <v>9.9938188039264695</v>
      </c>
      <c r="R21" s="231" t="str">
        <f t="shared" si="2"/>
        <v>13s/22s/R4s/41s/8x(N4R2/N2R4)</v>
      </c>
      <c r="S21" s="21"/>
      <c r="T21" s="30"/>
      <c r="AC21"/>
      <c r="AD21"/>
      <c r="AE21"/>
      <c r="AF21"/>
      <c r="AG21"/>
      <c r="AH21"/>
      <c r="AI21"/>
      <c r="AJ21"/>
      <c r="AK21"/>
      <c r="AL21"/>
      <c r="AM21"/>
      <c r="AN21"/>
      <c r="AO21"/>
    </row>
    <row r="22" spans="1:41" ht="18" x14ac:dyDescent="0.25">
      <c r="A22" s="6"/>
      <c r="B22" s="202">
        <v>21</v>
      </c>
      <c r="C22" s="216" t="s">
        <v>46</v>
      </c>
      <c r="D22" s="509" t="s">
        <v>297</v>
      </c>
      <c r="E22" s="460" t="s">
        <v>313</v>
      </c>
      <c r="F22" s="217">
        <v>1</v>
      </c>
      <c r="G22" s="203">
        <v>34</v>
      </c>
      <c r="H22" s="219">
        <v>3.39</v>
      </c>
      <c r="I22" s="428">
        <v>0</v>
      </c>
      <c r="J22" s="236">
        <v>3.6</v>
      </c>
      <c r="K22" s="209">
        <v>6.4</v>
      </c>
      <c r="L22" s="207">
        <f t="shared" si="11"/>
        <v>0.5625</v>
      </c>
      <c r="M22" s="236">
        <f>SQRT(POWER(H22,2)+POWER(J22,2))*1.96*SQRT(2)</f>
        <v>13.706581438126721</v>
      </c>
      <c r="N22" s="564">
        <v>8</v>
      </c>
      <c r="O22" s="209">
        <f t="shared" si="12"/>
        <v>2.359882005899705</v>
      </c>
      <c r="P22" s="209">
        <f t="shared" si="13"/>
        <v>10.17</v>
      </c>
      <c r="Q22" s="205">
        <f t="shared" si="7"/>
        <v>6.878983338016301</v>
      </c>
      <c r="R22" s="210" t="str">
        <f t="shared" si="2"/>
        <v>13s/22s/R4s/41s/10x(N5R2/N2R5)</v>
      </c>
      <c r="S22" s="21"/>
      <c r="T22" s="30"/>
      <c r="AC22"/>
      <c r="AD22"/>
      <c r="AE22"/>
      <c r="AF22"/>
      <c r="AG22"/>
      <c r="AH22"/>
      <c r="AI22"/>
      <c r="AJ22"/>
      <c r="AK22"/>
      <c r="AL22"/>
      <c r="AM22"/>
      <c r="AN22"/>
      <c r="AO22"/>
    </row>
    <row r="23" spans="1:41" ht="18" x14ac:dyDescent="0.25">
      <c r="A23" s="6"/>
      <c r="B23" s="240">
        <v>22</v>
      </c>
      <c r="C23" s="237" t="s">
        <v>46</v>
      </c>
      <c r="D23" s="463"/>
      <c r="E23" s="512" t="s">
        <v>314</v>
      </c>
      <c r="F23" s="224">
        <v>2</v>
      </c>
      <c r="G23" s="234">
        <v>35</v>
      </c>
      <c r="H23" s="226">
        <v>3.5</v>
      </c>
      <c r="I23" s="427">
        <v>1</v>
      </c>
      <c r="J23" s="235">
        <f>J22</f>
        <v>3.6</v>
      </c>
      <c r="K23" s="230">
        <f>K22</f>
        <v>6.4</v>
      </c>
      <c r="L23" s="229">
        <f t="shared" si="11"/>
        <v>0.5625</v>
      </c>
      <c r="M23" s="235">
        <f>SQRT((J23*J23)+(H23*H23))*1.96*SQRT(2)</f>
        <v>13.917380213244158</v>
      </c>
      <c r="N23" s="565">
        <v>8</v>
      </c>
      <c r="O23" s="230">
        <f t="shared" si="12"/>
        <v>2</v>
      </c>
      <c r="P23" s="230">
        <f t="shared" si="13"/>
        <v>10.547511554864494</v>
      </c>
      <c r="Q23" s="227">
        <f t="shared" si="7"/>
        <v>7.0992957397195395</v>
      </c>
      <c r="R23" s="231" t="str">
        <f t="shared" si="2"/>
        <v>13s/22s/R4s/41s/10x(N5R2/N2R5)</v>
      </c>
      <c r="S23" s="21"/>
      <c r="T23" s="30"/>
      <c r="AC23"/>
      <c r="AD23"/>
      <c r="AE23"/>
      <c r="AF23"/>
      <c r="AG23"/>
      <c r="AH23"/>
      <c r="AI23"/>
      <c r="AJ23"/>
      <c r="AK23"/>
      <c r="AL23"/>
      <c r="AM23"/>
      <c r="AN23"/>
      <c r="AO23"/>
    </row>
    <row r="24" spans="1:41" ht="18" x14ac:dyDescent="0.25">
      <c r="A24" s="6"/>
      <c r="B24" s="202">
        <v>23</v>
      </c>
      <c r="C24" s="216" t="s">
        <v>47</v>
      </c>
      <c r="D24" s="509" t="s">
        <v>296</v>
      </c>
      <c r="E24" s="460" t="s">
        <v>313</v>
      </c>
      <c r="F24" s="217">
        <v>1</v>
      </c>
      <c r="G24" s="203">
        <v>41</v>
      </c>
      <c r="H24" s="219">
        <v>4.7</v>
      </c>
      <c r="I24" s="428">
        <v>3</v>
      </c>
      <c r="J24" s="236">
        <v>26.5</v>
      </c>
      <c r="K24" s="209">
        <v>23.2</v>
      </c>
      <c r="L24" s="207">
        <f t="shared" si="11"/>
        <v>1.142241379310345</v>
      </c>
      <c r="M24" s="236">
        <f>SQRT(POWER(H24,2)+POWER(J24,2))*1.96*SQRT(2)</f>
        <v>74.600597102168038</v>
      </c>
      <c r="N24" s="333">
        <v>30.7</v>
      </c>
      <c r="O24" s="209">
        <f t="shared" si="12"/>
        <v>5.8936170212765955</v>
      </c>
      <c r="P24" s="209">
        <f t="shared" si="13"/>
        <v>14.415616532080756</v>
      </c>
      <c r="Q24" s="205">
        <f t="shared" si="7"/>
        <v>9.5139435541325099</v>
      </c>
      <c r="R24" s="210" t="str">
        <f t="shared" si="2"/>
        <v>13s/22s/R4s(N2,R1)</v>
      </c>
      <c r="S24" s="21"/>
      <c r="T24" s="30"/>
      <c r="AC24"/>
      <c r="AD24"/>
      <c r="AE24"/>
      <c r="AF24"/>
      <c r="AG24"/>
      <c r="AH24"/>
      <c r="AI24"/>
      <c r="AJ24"/>
      <c r="AK24"/>
      <c r="AL24"/>
      <c r="AM24"/>
      <c r="AN24"/>
      <c r="AO24"/>
    </row>
    <row r="25" spans="1:41" ht="18" x14ac:dyDescent="0.25">
      <c r="A25" s="6"/>
      <c r="B25" s="240">
        <v>24</v>
      </c>
      <c r="C25" s="233" t="s">
        <v>47</v>
      </c>
      <c r="D25" s="463"/>
      <c r="E25" s="512" t="s">
        <v>314</v>
      </c>
      <c r="F25" s="224">
        <v>2</v>
      </c>
      <c r="G25" s="234">
        <v>44</v>
      </c>
      <c r="H25" s="226">
        <v>2.75</v>
      </c>
      <c r="I25" s="427">
        <v>1</v>
      </c>
      <c r="J25" s="235">
        <f>J24</f>
        <v>26.5</v>
      </c>
      <c r="K25" s="230">
        <f>K24</f>
        <v>23.2</v>
      </c>
      <c r="L25" s="229">
        <f t="shared" si="11"/>
        <v>1.142241379310345</v>
      </c>
      <c r="M25" s="235">
        <f>SQRT((J25*J25)+(H25*H25))*1.96*SQRT(2)</f>
        <v>73.848706149803334</v>
      </c>
      <c r="N25" s="350">
        <v>30.7</v>
      </c>
      <c r="O25" s="230">
        <f t="shared" si="12"/>
        <v>10.799999999999999</v>
      </c>
      <c r="P25" s="230">
        <f t="shared" si="13"/>
        <v>8.3103850692973307</v>
      </c>
      <c r="Q25" s="227">
        <f t="shared" si="7"/>
        <v>5.5621488653217472</v>
      </c>
      <c r="R25" s="231" t="str">
        <f t="shared" si="2"/>
        <v>13s(N2,R1)</v>
      </c>
      <c r="S25" s="21"/>
      <c r="T25" s="30"/>
      <c r="AC25"/>
      <c r="AD25"/>
      <c r="AE25"/>
      <c r="AF25"/>
      <c r="AG25"/>
      <c r="AH25"/>
      <c r="AI25"/>
      <c r="AJ25"/>
      <c r="AK25"/>
      <c r="AL25"/>
      <c r="AM25"/>
      <c r="AN25"/>
      <c r="AO25"/>
    </row>
    <row r="26" spans="1:41" ht="18" x14ac:dyDescent="0.25">
      <c r="A26" s="6"/>
      <c r="B26" s="202">
        <v>25</v>
      </c>
      <c r="C26" s="216" t="s">
        <v>48</v>
      </c>
      <c r="D26" s="509" t="s">
        <v>296</v>
      </c>
      <c r="E26" s="460" t="s">
        <v>313</v>
      </c>
      <c r="F26" s="217">
        <v>1</v>
      </c>
      <c r="G26" s="203">
        <v>40</v>
      </c>
      <c r="H26" s="219">
        <v>2.82</v>
      </c>
      <c r="I26" s="428">
        <v>0</v>
      </c>
      <c r="J26" s="236">
        <v>5.95</v>
      </c>
      <c r="K26" s="209">
        <v>14.7</v>
      </c>
      <c r="L26" s="207">
        <f t="shared" si="11"/>
        <v>0.40476190476190477</v>
      </c>
      <c r="M26" s="236">
        <f>SQRT(POWER(H26,2)+POWER(J26,2))*1.96*SQRT(2)</f>
        <v>18.25114702368046</v>
      </c>
      <c r="N26" s="557">
        <v>13.31</v>
      </c>
      <c r="O26" s="209">
        <f t="shared" si="12"/>
        <v>4.7198581560283692</v>
      </c>
      <c r="P26" s="209">
        <f t="shared" si="13"/>
        <v>8.4599999999999991</v>
      </c>
      <c r="Q26" s="205">
        <f t="shared" si="7"/>
        <v>5.7100647982312775</v>
      </c>
      <c r="R26" s="210" t="str">
        <f t="shared" si="2"/>
        <v>13s/22s/R4s/41s(N4,R1/N2,R2)</v>
      </c>
      <c r="S26" s="21"/>
      <c r="T26" s="30"/>
      <c r="AC26"/>
      <c r="AD26"/>
      <c r="AE26"/>
      <c r="AF26"/>
      <c r="AG26"/>
      <c r="AH26"/>
      <c r="AI26"/>
      <c r="AJ26"/>
      <c r="AK26"/>
      <c r="AL26"/>
      <c r="AM26"/>
      <c r="AN26"/>
      <c r="AO26"/>
    </row>
    <row r="27" spans="1:41" ht="15.75" customHeight="1" x14ac:dyDescent="0.25">
      <c r="A27" s="6"/>
      <c r="B27" s="240">
        <v>26</v>
      </c>
      <c r="C27" s="238" t="s">
        <v>48</v>
      </c>
      <c r="D27" s="463"/>
      <c r="E27" s="512" t="s">
        <v>314</v>
      </c>
      <c r="F27" s="224">
        <v>2</v>
      </c>
      <c r="G27" s="234">
        <v>40</v>
      </c>
      <c r="H27" s="226">
        <v>2.35</v>
      </c>
      <c r="I27" s="427">
        <v>0.6</v>
      </c>
      <c r="J27" s="235">
        <f>J26</f>
        <v>5.95</v>
      </c>
      <c r="K27" s="230">
        <f>K26</f>
        <v>14.7</v>
      </c>
      <c r="L27" s="229">
        <f t="shared" si="11"/>
        <v>0.40476190476190477</v>
      </c>
      <c r="M27" s="235">
        <f>SQRT((J27*J27)+(H27*H27))*1.96*SQRT(2)</f>
        <v>17.732314005791803</v>
      </c>
      <c r="N27" s="558">
        <v>13.31</v>
      </c>
      <c r="O27" s="230">
        <f t="shared" si="12"/>
        <v>5.4085106382978729</v>
      </c>
      <c r="P27" s="230">
        <f t="shared" si="13"/>
        <v>7.0754858490424537</v>
      </c>
      <c r="Q27" s="227">
        <f t="shared" si="7"/>
        <v>4.7583873318593986</v>
      </c>
      <c r="R27" s="231" t="str">
        <f t="shared" si="2"/>
        <v>13s/22s/R4s(N2,R1)</v>
      </c>
      <c r="S27" s="21"/>
      <c r="T27" s="30"/>
      <c r="AC27"/>
      <c r="AD27"/>
      <c r="AE27"/>
      <c r="AF27"/>
      <c r="AG27"/>
      <c r="AH27"/>
      <c r="AI27"/>
      <c r="AJ27"/>
      <c r="AK27"/>
      <c r="AL27"/>
      <c r="AM27"/>
      <c r="AN27"/>
      <c r="AO27"/>
    </row>
    <row r="28" spans="1:41" ht="18" x14ac:dyDescent="0.25">
      <c r="A28" s="6"/>
      <c r="B28" s="202">
        <v>27</v>
      </c>
      <c r="C28" s="216" t="s">
        <v>49</v>
      </c>
      <c r="D28" s="509" t="s">
        <v>296</v>
      </c>
      <c r="E28" s="460" t="s">
        <v>313</v>
      </c>
      <c r="F28" s="217">
        <v>1</v>
      </c>
      <c r="G28" s="203">
        <v>38</v>
      </c>
      <c r="H28" s="219">
        <v>3.03</v>
      </c>
      <c r="I28" s="428">
        <v>2</v>
      </c>
      <c r="J28" s="236">
        <v>36.799999999999997</v>
      </c>
      <c r="K28" s="209">
        <v>43.2</v>
      </c>
      <c r="L28" s="207">
        <f t="shared" si="11"/>
        <v>0.85185185185185175</v>
      </c>
      <c r="M28" s="236">
        <f>SQRT(POWER(H28,2)+POWER(J28,2))*1.96*SQRT(2)</f>
        <v>102.34957478602439</v>
      </c>
      <c r="N28" s="333">
        <v>44.5</v>
      </c>
      <c r="O28" s="209">
        <f t="shared" si="12"/>
        <v>14.026402640264028</v>
      </c>
      <c r="P28" s="209">
        <f t="shared" si="13"/>
        <v>9.3074217697491282</v>
      </c>
      <c r="Q28" s="205">
        <f t="shared" si="7"/>
        <v>6.139219048569271</v>
      </c>
      <c r="R28" s="210" t="str">
        <f t="shared" si="2"/>
        <v>13s(N2,R1)</v>
      </c>
      <c r="S28" s="21"/>
      <c r="T28" s="30"/>
      <c r="AC28"/>
      <c r="AD28"/>
      <c r="AE28"/>
      <c r="AF28"/>
      <c r="AG28"/>
      <c r="AH28"/>
      <c r="AI28"/>
      <c r="AJ28"/>
      <c r="AK28"/>
      <c r="AL28"/>
      <c r="AM28"/>
      <c r="AN28"/>
      <c r="AO28"/>
    </row>
    <row r="29" spans="1:41" ht="18" x14ac:dyDescent="0.25">
      <c r="A29" s="6"/>
      <c r="B29" s="240">
        <v>28</v>
      </c>
      <c r="C29" s="239" t="s">
        <v>49</v>
      </c>
      <c r="D29" s="463"/>
      <c r="E29" s="512" t="s">
        <v>314</v>
      </c>
      <c r="F29" s="224">
        <v>2</v>
      </c>
      <c r="G29" s="234">
        <v>35</v>
      </c>
      <c r="H29" s="226">
        <v>1.96</v>
      </c>
      <c r="I29" s="427">
        <v>1</v>
      </c>
      <c r="J29" s="235">
        <f>J28</f>
        <v>36.799999999999997</v>
      </c>
      <c r="K29" s="230">
        <f>K28</f>
        <v>43.2</v>
      </c>
      <c r="L29" s="229">
        <f t="shared" si="11"/>
        <v>0.85185185185185175</v>
      </c>
      <c r="M29" s="235">
        <f>SQRT((J29*J29)+(H29*H29))*1.96*SQRT(2)</f>
        <v>102.14897233511456</v>
      </c>
      <c r="N29" s="349">
        <v>44.5</v>
      </c>
      <c r="O29" s="230">
        <f t="shared" si="12"/>
        <v>22.19387755102041</v>
      </c>
      <c r="P29" s="230">
        <f t="shared" si="13"/>
        <v>5.9644278853885053</v>
      </c>
      <c r="Q29" s="227">
        <f t="shared" si="7"/>
        <v>3.9756056142429417</v>
      </c>
      <c r="R29" s="231" t="str">
        <f t="shared" si="2"/>
        <v>13s(N2,R1)</v>
      </c>
      <c r="S29" s="21"/>
      <c r="T29" s="30"/>
      <c r="AC29"/>
      <c r="AD29"/>
      <c r="AE29"/>
      <c r="AF29"/>
      <c r="AG29"/>
      <c r="AH29"/>
      <c r="AI29"/>
      <c r="AJ29"/>
      <c r="AK29"/>
      <c r="AL29"/>
      <c r="AM29"/>
      <c r="AN29"/>
      <c r="AO29"/>
    </row>
    <row r="30" spans="1:41" ht="18" x14ac:dyDescent="0.25">
      <c r="A30" s="25"/>
      <c r="B30" s="202">
        <v>29</v>
      </c>
      <c r="C30" s="216" t="s">
        <v>50</v>
      </c>
      <c r="D30" s="509" t="s">
        <v>296</v>
      </c>
      <c r="E30" s="460" t="s">
        <v>313</v>
      </c>
      <c r="F30" s="217">
        <v>1</v>
      </c>
      <c r="G30" s="203">
        <v>27</v>
      </c>
      <c r="H30" s="219">
        <v>5.47</v>
      </c>
      <c r="I30" s="428">
        <v>6</v>
      </c>
      <c r="J30" s="236">
        <v>21.8</v>
      </c>
      <c r="K30" s="209">
        <v>28.4</v>
      </c>
      <c r="L30" s="207">
        <f t="shared" si="11"/>
        <v>0.76760563380281699</v>
      </c>
      <c r="M30" s="236">
        <f>SQRT(POWER(H30,2)+POWER(J30,2))*1.96*SQRT(2)</f>
        <v>62.299696844206231</v>
      </c>
      <c r="N30" s="337">
        <v>26.94</v>
      </c>
      <c r="O30" s="335">
        <f t="shared" si="12"/>
        <v>3.828153564899452</v>
      </c>
      <c r="P30" s="209">
        <f t="shared" si="13"/>
        <v>17.472495528687364</v>
      </c>
      <c r="Q30" s="205">
        <f t="shared" si="7"/>
        <v>11.140750689514864</v>
      </c>
      <c r="R30" s="210" t="str">
        <f t="shared" si="2"/>
        <v>13s/22s/R4s/41s/8x(N4R2/N2R4)</v>
      </c>
      <c r="S30" s="21"/>
      <c r="T30" s="30"/>
    </row>
    <row r="31" spans="1:41" ht="18" x14ac:dyDescent="0.25">
      <c r="A31" s="25"/>
      <c r="B31" s="240">
        <v>30</v>
      </c>
      <c r="C31" s="233" t="s">
        <v>50</v>
      </c>
      <c r="D31" s="463"/>
      <c r="E31" s="512" t="s">
        <v>314</v>
      </c>
      <c r="F31" s="224">
        <v>2</v>
      </c>
      <c r="G31" s="234">
        <v>38</v>
      </c>
      <c r="H31" s="226">
        <v>2.65</v>
      </c>
      <c r="I31" s="427">
        <v>2</v>
      </c>
      <c r="J31" s="235">
        <f>J30</f>
        <v>21.8</v>
      </c>
      <c r="K31" s="230">
        <f>K30</f>
        <v>28.4</v>
      </c>
      <c r="L31" s="229">
        <f t="shared" si="11"/>
        <v>0.76760563380281699</v>
      </c>
      <c r="M31" s="235">
        <f>SQRT((J31*J31)+(H31*H31))*1.96*SQRT(2)</f>
        <v>60.871333483011526</v>
      </c>
      <c r="N31" s="338">
        <v>26.94</v>
      </c>
      <c r="O31" s="336">
        <f t="shared" si="12"/>
        <v>9.4113207547169822</v>
      </c>
      <c r="P31" s="230">
        <f t="shared" si="13"/>
        <v>8.1977130957359083</v>
      </c>
      <c r="Q31" s="227">
        <f t="shared" si="7"/>
        <v>5.3692839863724648</v>
      </c>
      <c r="R31" s="231" t="str">
        <f t="shared" si="2"/>
        <v>13s(N2,R1)</v>
      </c>
      <c r="S31" s="21"/>
      <c r="T31" s="30"/>
    </row>
    <row r="32" spans="1:41" ht="18" x14ac:dyDescent="0.25">
      <c r="A32" s="25"/>
      <c r="B32" s="202">
        <v>31</v>
      </c>
      <c r="C32" s="216" t="s">
        <v>51</v>
      </c>
      <c r="D32" s="509" t="s">
        <v>296</v>
      </c>
      <c r="E32" s="460" t="s">
        <v>313</v>
      </c>
      <c r="F32" s="217">
        <v>1</v>
      </c>
      <c r="G32" s="203">
        <v>29</v>
      </c>
      <c r="H32" s="219">
        <v>2.29</v>
      </c>
      <c r="I32" s="428">
        <v>1</v>
      </c>
      <c r="J32" s="236">
        <v>5.6</v>
      </c>
      <c r="K32" s="209">
        <v>7.5</v>
      </c>
      <c r="L32" s="207">
        <f t="shared" si="11"/>
        <v>0.74666666666666659</v>
      </c>
      <c r="M32" s="236">
        <f>SQRT(POWER(H32,2)+POWER(J32,2))*1.96*SQRT(2)</f>
        <v>16.770110945369446</v>
      </c>
      <c r="N32" s="559">
        <v>10</v>
      </c>
      <c r="O32" s="209">
        <f t="shared" si="12"/>
        <v>3.9301310043668121</v>
      </c>
      <c r="P32" s="209">
        <f t="shared" si="13"/>
        <v>6.9423987209033164</v>
      </c>
      <c r="Q32" s="205">
        <f t="shared" si="7"/>
        <v>4.6582962698749677</v>
      </c>
      <c r="R32" s="210" t="str">
        <f t="shared" si="2"/>
        <v>13s/22s/R4s/41s/8x(N4R2/N2R4)</v>
      </c>
      <c r="S32" s="21"/>
      <c r="T32" s="30"/>
    </row>
    <row r="33" spans="1:20" ht="18" x14ac:dyDescent="0.25">
      <c r="A33" s="25"/>
      <c r="B33" s="240">
        <v>32</v>
      </c>
      <c r="C33" s="233" t="s">
        <v>51</v>
      </c>
      <c r="D33" s="463"/>
      <c r="E33" s="512" t="s">
        <v>314</v>
      </c>
      <c r="F33" s="224">
        <v>2</v>
      </c>
      <c r="G33" s="234">
        <v>29</v>
      </c>
      <c r="H33" s="226">
        <v>2.56</v>
      </c>
      <c r="I33" s="427">
        <v>1</v>
      </c>
      <c r="J33" s="235">
        <f>J32</f>
        <v>5.6</v>
      </c>
      <c r="K33" s="230">
        <f>K32</f>
        <v>7.5</v>
      </c>
      <c r="L33" s="229">
        <f t="shared" si="11"/>
        <v>0.74666666666666659</v>
      </c>
      <c r="M33" s="235">
        <f>SQRT((J33*J33)+(H33*H33))*1.96*SQRT(2)</f>
        <v>17.067447715461149</v>
      </c>
      <c r="N33" s="560">
        <v>10</v>
      </c>
      <c r="O33" s="230">
        <f t="shared" si="12"/>
        <v>3.515625</v>
      </c>
      <c r="P33" s="230">
        <f t="shared" si="13"/>
        <v>7.7448305339755503</v>
      </c>
      <c r="Q33" s="227">
        <f t="shared" si="7"/>
        <v>5.2075277078078237</v>
      </c>
      <c r="R33" s="231" t="str">
        <f t="shared" si="2"/>
        <v>13s/22s/R4s/41s/8x(N4R2/N2R4)</v>
      </c>
      <c r="S33" s="21"/>
      <c r="T33" s="31"/>
    </row>
    <row r="34" spans="1:20" ht="18" x14ac:dyDescent="0.25">
      <c r="A34" s="25"/>
      <c r="B34" s="202">
        <v>33</v>
      </c>
      <c r="C34" s="216" t="s">
        <v>52</v>
      </c>
      <c r="D34" s="509" t="s">
        <v>376</v>
      </c>
      <c r="E34" s="460" t="s">
        <v>313</v>
      </c>
      <c r="F34" s="217">
        <v>1</v>
      </c>
      <c r="G34" s="203">
        <v>39</v>
      </c>
      <c r="H34" s="219">
        <v>1.62</v>
      </c>
      <c r="I34" s="428">
        <v>1</v>
      </c>
      <c r="J34" s="236">
        <v>8.6</v>
      </c>
      <c r="K34" s="209">
        <v>14.7</v>
      </c>
      <c r="L34" s="207">
        <f t="shared" si="11"/>
        <v>0.58503401360544216</v>
      </c>
      <c r="M34" s="236">
        <f>SQRT(POWER(H34,2)+POWER(J34,2))*1.96*SQRT(2)</f>
        <v>24.257231129706454</v>
      </c>
      <c r="N34" s="333">
        <v>11.4</v>
      </c>
      <c r="O34" s="209">
        <f t="shared" si="12"/>
        <v>6.4197530864197532</v>
      </c>
      <c r="P34" s="209">
        <f t="shared" si="13"/>
        <v>4.9618141843483023</v>
      </c>
      <c r="Q34" s="205">
        <f t="shared" si="7"/>
        <v>3.2812755493510801</v>
      </c>
      <c r="R34" s="210" t="str">
        <f t="shared" ref="R34:R65" si="14">IF(O34&gt;=6,"13s(N2,R1)",(IF(O34&gt;=6,"13s(N2,R1)",IF(O34&gt;=5,"13s/22s/R4s(N2,R1)",IF(O34&gt;=4,"13s/22s/R4s/41s(N4,R1/N2,R2)",IF(O34&gt;=3,"13s/22s/R4s/41s/8x(N4R2/N2R4)",IF(O34&gt;=2,"13s/22s/R4s/41s/10x(N5R2/N2R5)","Unaceptable")))))))</f>
        <v>13s(N2,R1)</v>
      </c>
      <c r="S34" s="21"/>
      <c r="T34" s="30"/>
    </row>
    <row r="35" spans="1:20" ht="18" x14ac:dyDescent="0.25">
      <c r="A35" s="25"/>
      <c r="B35" s="240">
        <v>34</v>
      </c>
      <c r="C35" s="233" t="s">
        <v>52</v>
      </c>
      <c r="D35" s="463"/>
      <c r="E35" s="512" t="s">
        <v>314</v>
      </c>
      <c r="F35" s="224">
        <v>2</v>
      </c>
      <c r="G35" s="234">
        <v>39</v>
      </c>
      <c r="H35" s="226">
        <v>1.1599999999999999</v>
      </c>
      <c r="I35" s="427">
        <v>1</v>
      </c>
      <c r="J35" s="235">
        <f>J34</f>
        <v>8.6</v>
      </c>
      <c r="K35" s="230">
        <f>K34</f>
        <v>14.7</v>
      </c>
      <c r="L35" s="229">
        <f t="shared" si="11"/>
        <v>0.58503401360544216</v>
      </c>
      <c r="M35" s="235">
        <f>SQRT((J35*J35)+(H35*H35))*1.96*SQRT(2)</f>
        <v>24.053855947020221</v>
      </c>
      <c r="N35" s="350">
        <v>11.4</v>
      </c>
      <c r="O35" s="230">
        <f t="shared" si="12"/>
        <v>8.9655172413793114</v>
      </c>
      <c r="P35" s="230">
        <f t="shared" si="13"/>
        <v>3.6208286344426739</v>
      </c>
      <c r="Q35" s="227">
        <f t="shared" si="7"/>
        <v>2.3495553316341065</v>
      </c>
      <c r="R35" s="231" t="str">
        <f t="shared" si="14"/>
        <v>13s(N2,R1)</v>
      </c>
      <c r="S35" s="21"/>
      <c r="T35" s="30"/>
    </row>
    <row r="36" spans="1:20" ht="18" x14ac:dyDescent="0.25">
      <c r="A36" s="25"/>
      <c r="B36" s="202">
        <v>35</v>
      </c>
      <c r="C36" s="216" t="s">
        <v>53</v>
      </c>
      <c r="D36" s="509" t="s">
        <v>376</v>
      </c>
      <c r="E36" s="460" t="s">
        <v>313</v>
      </c>
      <c r="F36" s="217">
        <v>1</v>
      </c>
      <c r="G36" s="203">
        <v>39</v>
      </c>
      <c r="H36" s="219">
        <v>2.44</v>
      </c>
      <c r="I36" s="428">
        <v>6</v>
      </c>
      <c r="J36" s="236">
        <v>13.4</v>
      </c>
      <c r="K36" s="209">
        <v>42.15</v>
      </c>
      <c r="L36" s="207">
        <f t="shared" si="11"/>
        <v>0.31791221826809019</v>
      </c>
      <c r="M36" s="236">
        <f>SQRT(POWER(H36,2)+POWER(J36,2))*1.96*SQRT(2)</f>
        <v>37.753650042346898</v>
      </c>
      <c r="N36" s="333">
        <v>22.11</v>
      </c>
      <c r="O36" s="209">
        <f t="shared" si="12"/>
        <v>6.6024590163934427</v>
      </c>
      <c r="P36" s="209">
        <f t="shared" si="13"/>
        <v>9.4647979376212792</v>
      </c>
      <c r="Q36" s="205">
        <f t="shared" si="7"/>
        <v>4.9421681113682929</v>
      </c>
      <c r="R36" s="210" t="str">
        <f t="shared" si="14"/>
        <v>13s(N2,R1)</v>
      </c>
      <c r="S36" s="21"/>
      <c r="T36" s="30"/>
    </row>
    <row r="37" spans="1:20" ht="18" x14ac:dyDescent="0.25">
      <c r="A37" s="25"/>
      <c r="B37" s="240">
        <v>36</v>
      </c>
      <c r="C37" s="237" t="s">
        <v>53</v>
      </c>
      <c r="D37" s="463"/>
      <c r="E37" s="512" t="s">
        <v>314</v>
      </c>
      <c r="F37" s="224">
        <v>2</v>
      </c>
      <c r="G37" s="234">
        <v>39</v>
      </c>
      <c r="H37" s="226">
        <v>1.95</v>
      </c>
      <c r="I37" s="427">
        <v>5</v>
      </c>
      <c r="J37" s="235">
        <f>J36</f>
        <v>13.4</v>
      </c>
      <c r="K37" s="230">
        <f>K36</f>
        <v>42.15</v>
      </c>
      <c r="L37" s="229">
        <f t="shared" si="11"/>
        <v>0.31791221826809019</v>
      </c>
      <c r="M37" s="235">
        <f>SQRT((J37*J37)+(H37*H37))*1.96*SQRT(2)</f>
        <v>37.534127937118775</v>
      </c>
      <c r="N37" s="350">
        <v>22.11</v>
      </c>
      <c r="O37" s="230">
        <f t="shared" si="12"/>
        <v>8.7743589743589734</v>
      </c>
      <c r="P37" s="230">
        <f t="shared" si="13"/>
        <v>7.695615634892377</v>
      </c>
      <c r="Q37" s="227">
        <f t="shared" si="7"/>
        <v>3.9496835316262997</v>
      </c>
      <c r="R37" s="231" t="str">
        <f t="shared" si="14"/>
        <v>13s(N2,R1)</v>
      </c>
      <c r="S37" s="21"/>
      <c r="T37" s="30"/>
    </row>
    <row r="38" spans="1:20" ht="18" x14ac:dyDescent="0.25">
      <c r="A38" s="25"/>
      <c r="B38" s="202">
        <v>37</v>
      </c>
      <c r="C38" s="216" t="s">
        <v>54</v>
      </c>
      <c r="D38" s="509" t="s">
        <v>376</v>
      </c>
      <c r="E38" s="460" t="s">
        <v>313</v>
      </c>
      <c r="F38" s="217">
        <v>1</v>
      </c>
      <c r="G38" s="203">
        <v>39</v>
      </c>
      <c r="H38" s="219">
        <v>3.27</v>
      </c>
      <c r="I38" s="428">
        <v>7</v>
      </c>
      <c r="J38" s="236">
        <v>32.200000000000003</v>
      </c>
      <c r="K38" s="209">
        <v>31.8</v>
      </c>
      <c r="L38" s="207">
        <f t="shared" si="11"/>
        <v>1.0125786163522013</v>
      </c>
      <c r="M38" s="236">
        <f>SQRT(POWER(H38,2)+POWER(J38,2))*1.96*SQRT(2)</f>
        <v>89.712901955515861</v>
      </c>
      <c r="N38" s="564">
        <v>25</v>
      </c>
      <c r="O38" s="209">
        <f t="shared" si="12"/>
        <v>5.5045871559633026</v>
      </c>
      <c r="P38" s="209">
        <f t="shared" si="13"/>
        <v>12.051394110226418</v>
      </c>
      <c r="Q38" s="205">
        <f t="shared" si="7"/>
        <v>6.6233154607271798</v>
      </c>
      <c r="R38" s="210" t="str">
        <f t="shared" si="14"/>
        <v>13s/22s/R4s(N2,R1)</v>
      </c>
      <c r="S38" s="21"/>
      <c r="T38" s="30"/>
    </row>
    <row r="39" spans="1:20" ht="18" x14ac:dyDescent="0.25">
      <c r="A39" s="25"/>
      <c r="B39" s="240">
        <v>38</v>
      </c>
      <c r="C39" s="237" t="s">
        <v>54</v>
      </c>
      <c r="D39" s="463"/>
      <c r="E39" s="512" t="s">
        <v>314</v>
      </c>
      <c r="F39" s="224">
        <v>2</v>
      </c>
      <c r="G39" s="234">
        <v>36</v>
      </c>
      <c r="H39" s="226">
        <v>2.4900000000000002</v>
      </c>
      <c r="I39" s="427">
        <v>1</v>
      </c>
      <c r="J39" s="235">
        <f>J38</f>
        <v>32.200000000000003</v>
      </c>
      <c r="K39" s="230">
        <f>K38</f>
        <v>31.8</v>
      </c>
      <c r="L39" s="229">
        <f t="shared" si="11"/>
        <v>1.0125786163522013</v>
      </c>
      <c r="M39" s="235">
        <f>SQRT((J39*J39)+(H39*H39))*1.96*SQRT(2)</f>
        <v>89.520308848439541</v>
      </c>
      <c r="N39" s="565">
        <v>25</v>
      </c>
      <c r="O39" s="230">
        <f t="shared" si="12"/>
        <v>9.6385542168674689</v>
      </c>
      <c r="P39" s="230">
        <f t="shared" si="13"/>
        <v>7.5366371811305877</v>
      </c>
      <c r="Q39" s="227">
        <f t="shared" si="7"/>
        <v>5.0486929001475227</v>
      </c>
      <c r="R39" s="231" t="str">
        <f t="shared" si="14"/>
        <v>13s(N2,R1)</v>
      </c>
      <c r="S39" s="21"/>
      <c r="T39" s="30"/>
    </row>
    <row r="40" spans="1:20" ht="18" x14ac:dyDescent="0.25">
      <c r="A40" s="25"/>
      <c r="B40" s="202">
        <v>39</v>
      </c>
      <c r="C40" s="216" t="s">
        <v>55</v>
      </c>
      <c r="D40" s="509" t="s">
        <v>296</v>
      </c>
      <c r="E40" s="460" t="s">
        <v>313</v>
      </c>
      <c r="F40" s="217">
        <v>1</v>
      </c>
      <c r="G40" s="203">
        <v>40</v>
      </c>
      <c r="H40" s="219">
        <v>3.32</v>
      </c>
      <c r="I40" s="428">
        <v>5</v>
      </c>
      <c r="J40" s="236">
        <v>8.15</v>
      </c>
      <c r="K40" s="209">
        <v>10.8</v>
      </c>
      <c r="L40" s="207">
        <f t="shared" si="11"/>
        <v>0.75462962962962965</v>
      </c>
      <c r="M40" s="236">
        <f>SQRT(POWER(H40,2)+POWER(J40,2))*1.96*SQRT(2)</f>
        <v>24.393127222232089</v>
      </c>
      <c r="N40" s="564">
        <v>16</v>
      </c>
      <c r="O40" s="209">
        <f t="shared" si="12"/>
        <v>3.3132530120481931</v>
      </c>
      <c r="P40" s="209">
        <f t="shared" si="13"/>
        <v>11.144577156626445</v>
      </c>
      <c r="Q40" s="205">
        <f t="shared" si="7"/>
        <v>6.7224876347971065</v>
      </c>
      <c r="R40" s="210" t="str">
        <f t="shared" si="14"/>
        <v>13s/22s/R4s/41s/8x(N4R2/N2R4)</v>
      </c>
      <c r="S40" s="21"/>
      <c r="T40" s="30"/>
    </row>
    <row r="41" spans="1:20" ht="18" x14ac:dyDescent="0.25">
      <c r="A41" s="25"/>
      <c r="B41" s="240">
        <v>40</v>
      </c>
      <c r="C41" s="233" t="s">
        <v>55</v>
      </c>
      <c r="D41" s="463"/>
      <c r="E41" s="512" t="s">
        <v>314</v>
      </c>
      <c r="F41" s="224">
        <v>2</v>
      </c>
      <c r="G41" s="234">
        <v>40</v>
      </c>
      <c r="H41" s="226">
        <v>3.04</v>
      </c>
      <c r="I41" s="427">
        <v>5</v>
      </c>
      <c r="J41" s="235">
        <f>J40</f>
        <v>8.15</v>
      </c>
      <c r="K41" s="230">
        <f>K40</f>
        <v>10.8</v>
      </c>
      <c r="L41" s="229">
        <f t="shared" si="11"/>
        <v>0.75462962962962965</v>
      </c>
      <c r="M41" s="235">
        <f>SQRT((J41*J41)+(H41*H41))*1.96*SQRT(2)</f>
        <v>24.111043385137858</v>
      </c>
      <c r="N41" s="565">
        <v>16</v>
      </c>
      <c r="O41" s="230">
        <f t="shared" si="12"/>
        <v>3.6184210526315788</v>
      </c>
      <c r="P41" s="230">
        <f t="shared" si="13"/>
        <v>10.400692284651056</v>
      </c>
      <c r="Q41" s="227">
        <f t="shared" si="7"/>
        <v>6.1555308463202421</v>
      </c>
      <c r="R41" s="231" t="str">
        <f t="shared" si="14"/>
        <v>13s/22s/R4s/41s/8x(N4R2/N2R4)</v>
      </c>
      <c r="S41" s="21"/>
      <c r="T41" s="30"/>
    </row>
    <row r="42" spans="1:20" ht="18" x14ac:dyDescent="0.25">
      <c r="A42" s="25"/>
      <c r="B42" s="202">
        <v>41</v>
      </c>
      <c r="C42" s="216" t="s">
        <v>56</v>
      </c>
      <c r="D42" s="509" t="s">
        <v>296</v>
      </c>
      <c r="E42" s="460" t="s">
        <v>313</v>
      </c>
      <c r="F42" s="217">
        <v>1</v>
      </c>
      <c r="G42" s="203">
        <v>40</v>
      </c>
      <c r="H42" s="219">
        <v>1.45</v>
      </c>
      <c r="I42" s="428">
        <v>5</v>
      </c>
      <c r="J42" s="236">
        <v>2.75</v>
      </c>
      <c r="K42" s="209">
        <v>4.7</v>
      </c>
      <c r="L42" s="207">
        <f t="shared" ref="L42:L73" si="15">J42/K42</f>
        <v>0.58510638297872342</v>
      </c>
      <c r="M42" s="236">
        <f>SQRT(POWER(H42,2)+POWER(J42,2))*1.96*SQRT(2)</f>
        <v>8.6173155912963999</v>
      </c>
      <c r="N42" s="559">
        <v>10</v>
      </c>
      <c r="O42" s="209">
        <f t="shared" ref="O42:O73" si="16">(N42-I42)/H42</f>
        <v>3.4482758620689657</v>
      </c>
      <c r="P42" s="209">
        <f t="shared" si="13"/>
        <v>6.6274052237659351</v>
      </c>
      <c r="Q42" s="205">
        <f t="shared" si="7"/>
        <v>2.9360262260409051</v>
      </c>
      <c r="R42" s="210" t="str">
        <f t="shared" si="14"/>
        <v>13s/22s/R4s/41s/8x(N4R2/N2R4)</v>
      </c>
      <c r="S42" s="21"/>
      <c r="T42" s="30"/>
    </row>
    <row r="43" spans="1:20" ht="18" x14ac:dyDescent="0.25">
      <c r="A43" s="25"/>
      <c r="B43" s="240">
        <v>42</v>
      </c>
      <c r="C43" s="238" t="s">
        <v>56</v>
      </c>
      <c r="D43" s="463"/>
      <c r="E43" s="512" t="s">
        <v>314</v>
      </c>
      <c r="F43" s="224">
        <v>2</v>
      </c>
      <c r="G43" s="234">
        <v>40</v>
      </c>
      <c r="H43" s="226">
        <v>1.37</v>
      </c>
      <c r="I43" s="427">
        <v>2</v>
      </c>
      <c r="J43" s="235">
        <f>J42</f>
        <v>2.75</v>
      </c>
      <c r="K43" s="230">
        <f>K42</f>
        <v>4.7</v>
      </c>
      <c r="L43" s="229">
        <f t="shared" si="15"/>
        <v>0.58510638297872342</v>
      </c>
      <c r="M43" s="235">
        <f>SQRT((J43*J43)+(H43*H43))*1.96*SQRT(2)</f>
        <v>8.5161492518626059</v>
      </c>
      <c r="N43" s="560">
        <v>10</v>
      </c>
      <c r="O43" s="230">
        <f t="shared" si="16"/>
        <v>5.8394160583941606</v>
      </c>
      <c r="P43" s="230">
        <f t="shared" si="13"/>
        <v>4.5707876782891592</v>
      </c>
      <c r="Q43" s="227">
        <f t="shared" si="7"/>
        <v>2.7740385721903724</v>
      </c>
      <c r="R43" s="231" t="str">
        <f t="shared" si="14"/>
        <v>13s/22s/R4s(N2,R1)</v>
      </c>
      <c r="S43" s="21"/>
      <c r="T43" s="30"/>
    </row>
    <row r="44" spans="1:20" ht="18" x14ac:dyDescent="0.25">
      <c r="A44" s="25"/>
      <c r="B44" s="202">
        <v>43</v>
      </c>
      <c r="C44" s="216" t="s">
        <v>57</v>
      </c>
      <c r="D44" s="509" t="s">
        <v>296</v>
      </c>
      <c r="E44" s="460" t="s">
        <v>313</v>
      </c>
      <c r="F44" s="217">
        <v>1</v>
      </c>
      <c r="G44" s="203">
        <v>40</v>
      </c>
      <c r="H44" s="219">
        <v>1.8</v>
      </c>
      <c r="I44" s="428">
        <v>2</v>
      </c>
      <c r="J44" s="236">
        <v>5.95</v>
      </c>
      <c r="K44" s="209">
        <v>15.3</v>
      </c>
      <c r="L44" s="207">
        <f t="shared" si="15"/>
        <v>0.3888888888888889</v>
      </c>
      <c r="M44" s="236">
        <f>SQRT(POWER(H44,2)+POWER(J44,2))*1.96*SQRT(2)</f>
        <v>17.230729990339938</v>
      </c>
      <c r="N44" s="381">
        <v>10</v>
      </c>
      <c r="O44" s="209">
        <f t="shared" si="16"/>
        <v>4.4444444444444446</v>
      </c>
      <c r="P44" s="209">
        <f t="shared" si="13"/>
        <v>5.7584720195551879</v>
      </c>
      <c r="Q44" s="205">
        <f t="shared" si="7"/>
        <v>3.644722211636986</v>
      </c>
      <c r="R44" s="210" t="str">
        <f t="shared" si="14"/>
        <v>13s/22s/R4s/41s(N4,R1/N2,R2)</v>
      </c>
      <c r="S44" s="21"/>
      <c r="T44" s="30"/>
    </row>
    <row r="45" spans="1:20" ht="18" x14ac:dyDescent="0.25">
      <c r="A45" s="25"/>
      <c r="B45" s="240">
        <v>44</v>
      </c>
      <c r="C45" s="238" t="s">
        <v>57</v>
      </c>
      <c r="D45" s="463"/>
      <c r="E45" s="512" t="s">
        <v>314</v>
      </c>
      <c r="F45" s="224">
        <v>2</v>
      </c>
      <c r="G45" s="234">
        <v>40</v>
      </c>
      <c r="H45" s="226">
        <v>1.61</v>
      </c>
      <c r="I45" s="427">
        <v>3</v>
      </c>
      <c r="J45" s="235">
        <f>J44</f>
        <v>5.95</v>
      </c>
      <c r="K45" s="230">
        <f>K44</f>
        <v>15.3</v>
      </c>
      <c r="L45" s="229">
        <f t="shared" si="15"/>
        <v>0.3888888888888889</v>
      </c>
      <c r="M45" s="235">
        <f>SQRT((J45*J45)+(H45*H45))*1.96*SQRT(2)</f>
        <v>17.085669747481369</v>
      </c>
      <c r="N45" s="381">
        <v>10</v>
      </c>
      <c r="O45" s="230">
        <f t="shared" si="16"/>
        <v>4.3478260869565215</v>
      </c>
      <c r="P45" s="230">
        <f t="shared" si="13"/>
        <v>5.6858508598098139</v>
      </c>
      <c r="Q45" s="227">
        <f t="shared" si="7"/>
        <v>3.2600015337419705</v>
      </c>
      <c r="R45" s="231" t="str">
        <f t="shared" si="14"/>
        <v>13s/22s/R4s/41s(N4,R1/N2,R2)</v>
      </c>
      <c r="S45" s="21"/>
      <c r="T45" s="30"/>
    </row>
    <row r="46" spans="1:20" ht="18" x14ac:dyDescent="0.25">
      <c r="A46" s="25"/>
      <c r="B46" s="202">
        <v>45</v>
      </c>
      <c r="C46" s="216" t="s">
        <v>58</v>
      </c>
      <c r="D46" s="509" t="s">
        <v>296</v>
      </c>
      <c r="E46" s="460" t="s">
        <v>313</v>
      </c>
      <c r="F46" s="217">
        <v>1</v>
      </c>
      <c r="G46" s="203">
        <v>39</v>
      </c>
      <c r="H46" s="219">
        <v>1.45</v>
      </c>
      <c r="I46" s="428">
        <v>5</v>
      </c>
      <c r="J46" s="236">
        <v>19.899999999999999</v>
      </c>
      <c r="K46" s="209">
        <v>32.700000000000003</v>
      </c>
      <c r="L46" s="207">
        <f t="shared" si="15"/>
        <v>0.60856269113149841</v>
      </c>
      <c r="M46" s="236">
        <f>SQRT(POWER(H46,2)+POWER(J46,2))*1.96*SQRT(2)</f>
        <v>55.306219903370724</v>
      </c>
      <c r="N46" s="564">
        <v>16</v>
      </c>
      <c r="O46" s="209">
        <f t="shared" si="16"/>
        <v>7.5862068965517242</v>
      </c>
      <c r="P46" s="209">
        <f t="shared" si="13"/>
        <v>6.6274052237659351</v>
      </c>
      <c r="Q46" s="205">
        <f t="shared" si="7"/>
        <v>2.9369441645426333</v>
      </c>
      <c r="R46" s="210" t="str">
        <f t="shared" si="14"/>
        <v>13s(N2,R1)</v>
      </c>
      <c r="S46" s="21"/>
      <c r="T46" s="30"/>
    </row>
    <row r="47" spans="1:20" ht="18" x14ac:dyDescent="0.25">
      <c r="A47" s="25"/>
      <c r="B47" s="240">
        <v>46</v>
      </c>
      <c r="C47" s="238" t="s">
        <v>58</v>
      </c>
      <c r="D47" s="463"/>
      <c r="E47" s="512" t="s">
        <v>314</v>
      </c>
      <c r="F47" s="224">
        <v>2</v>
      </c>
      <c r="G47" s="234">
        <v>39</v>
      </c>
      <c r="H47" s="226">
        <v>1.5</v>
      </c>
      <c r="I47" s="427">
        <v>4</v>
      </c>
      <c r="J47" s="235">
        <f>J46</f>
        <v>19.899999999999999</v>
      </c>
      <c r="K47" s="230">
        <f>K46</f>
        <v>32.700000000000003</v>
      </c>
      <c r="L47" s="229">
        <f t="shared" si="15"/>
        <v>0.60856269113149841</v>
      </c>
      <c r="M47" s="235">
        <f>SQRT((J47*J47)+(H47*H47))*1.96*SQRT(2)</f>
        <v>55.316464384485023</v>
      </c>
      <c r="N47" s="565">
        <v>16</v>
      </c>
      <c r="O47" s="230">
        <f t="shared" si="16"/>
        <v>8</v>
      </c>
      <c r="P47" s="230">
        <f t="shared" si="13"/>
        <v>6.0207972893961479</v>
      </c>
      <c r="Q47" s="227">
        <f t="shared" si="7"/>
        <v>3.0382181012509997</v>
      </c>
      <c r="R47" s="231" t="str">
        <f t="shared" si="14"/>
        <v>13s(N2,R1)</v>
      </c>
      <c r="S47" s="21"/>
      <c r="T47" s="30"/>
    </row>
    <row r="48" spans="1:20" ht="18" x14ac:dyDescent="0.25">
      <c r="A48" s="25"/>
      <c r="B48" s="202">
        <v>47</v>
      </c>
      <c r="C48" s="216" t="s">
        <v>59</v>
      </c>
      <c r="D48" s="509" t="s">
        <v>296</v>
      </c>
      <c r="E48" s="460" t="s">
        <v>313</v>
      </c>
      <c r="F48" s="217">
        <v>1</v>
      </c>
      <c r="G48" s="203">
        <v>40</v>
      </c>
      <c r="H48" s="219">
        <v>1.67</v>
      </c>
      <c r="I48" s="428">
        <v>6</v>
      </c>
      <c r="J48" s="236">
        <v>7.3</v>
      </c>
      <c r="K48" s="209">
        <v>21.2</v>
      </c>
      <c r="L48" s="207">
        <f t="shared" si="15"/>
        <v>0.34433962264150941</v>
      </c>
      <c r="M48" s="236">
        <f>SQRT(POWER(H48,2)+POWER(J48,2))*1.96*SQRT(2)</f>
        <v>20.757297619873356</v>
      </c>
      <c r="N48" s="333">
        <v>11.63</v>
      </c>
      <c r="O48" s="209">
        <f t="shared" si="16"/>
        <v>3.3712574850299406</v>
      </c>
      <c r="P48" s="209">
        <f t="shared" ref="P48:P77" si="17">SQRT(POWER(3,2)*POWER(H48,2)+POWER(I48,2))</f>
        <v>7.8166552949455301</v>
      </c>
      <c r="Q48" s="205">
        <f t="shared" si="7"/>
        <v>3.3814922741298701</v>
      </c>
      <c r="R48" s="210" t="str">
        <f t="shared" si="14"/>
        <v>13s/22s/R4s/41s/8x(N4R2/N2R4)</v>
      </c>
      <c r="S48" s="21"/>
      <c r="T48" s="30"/>
    </row>
    <row r="49" spans="1:27" ht="18" x14ac:dyDescent="0.25">
      <c r="A49" s="25"/>
      <c r="B49" s="240">
        <v>48</v>
      </c>
      <c r="C49" s="237" t="s">
        <v>59</v>
      </c>
      <c r="D49" s="463"/>
      <c r="E49" s="512" t="s">
        <v>314</v>
      </c>
      <c r="F49" s="224">
        <v>2</v>
      </c>
      <c r="G49" s="234">
        <v>40</v>
      </c>
      <c r="H49" s="226">
        <v>1.73</v>
      </c>
      <c r="I49" s="427">
        <v>2</v>
      </c>
      <c r="J49" s="235">
        <f>J48</f>
        <v>7.3</v>
      </c>
      <c r="K49" s="230">
        <f>K48</f>
        <v>21.2</v>
      </c>
      <c r="L49" s="229">
        <f t="shared" si="15"/>
        <v>0.34433962264150941</v>
      </c>
      <c r="M49" s="235">
        <f>SQRT((J49*J49)+(H49*H49))*1.96*SQRT(2)</f>
        <v>20.795018087994055</v>
      </c>
      <c r="N49" s="350">
        <v>11.63</v>
      </c>
      <c r="O49" s="230">
        <f t="shared" si="16"/>
        <v>5.5664739884393066</v>
      </c>
      <c r="P49" s="230">
        <f t="shared" si="17"/>
        <v>5.5620230132569572</v>
      </c>
      <c r="Q49" s="227">
        <f t="shared" si="7"/>
        <v>3.5029830145177696</v>
      </c>
      <c r="R49" s="231" t="str">
        <f t="shared" si="14"/>
        <v>13s/22s/R4s(N2,R1)</v>
      </c>
      <c r="S49" s="21"/>
      <c r="T49" s="30"/>
    </row>
    <row r="50" spans="1:27" ht="18" x14ac:dyDescent="0.25">
      <c r="A50" s="25"/>
      <c r="B50" s="202">
        <v>49</v>
      </c>
      <c r="C50" s="216" t="s">
        <v>60</v>
      </c>
      <c r="D50" s="509" t="s">
        <v>296</v>
      </c>
      <c r="E50" s="460" t="s">
        <v>313</v>
      </c>
      <c r="F50" s="217">
        <v>1</v>
      </c>
      <c r="G50" s="203">
        <v>33</v>
      </c>
      <c r="H50" s="219">
        <v>1.38</v>
      </c>
      <c r="I50" s="428">
        <v>1</v>
      </c>
      <c r="J50" s="236">
        <v>7.8</v>
      </c>
      <c r="K50" s="209">
        <v>20.399999999999999</v>
      </c>
      <c r="L50" s="207">
        <f t="shared" si="15"/>
        <v>0.38235294117647062</v>
      </c>
      <c r="M50" s="236">
        <f>SQRT(POWER(H50,2)+POWER(J50,2))*1.96*SQRT(2)</f>
        <v>21.956269584790583</v>
      </c>
      <c r="N50" s="333">
        <v>11.9</v>
      </c>
      <c r="O50" s="209">
        <f t="shared" si="16"/>
        <v>7.8985507246376816</v>
      </c>
      <c r="P50" s="209">
        <f t="shared" si="17"/>
        <v>4.2590609293598982</v>
      </c>
      <c r="Q50" s="205">
        <f t="shared" si="7"/>
        <v>2.8015060884524887</v>
      </c>
      <c r="R50" s="210" t="str">
        <f t="shared" si="14"/>
        <v>13s(N2,R1)</v>
      </c>
      <c r="S50" s="21"/>
      <c r="T50" s="32"/>
    </row>
    <row r="51" spans="1:27" ht="18" x14ac:dyDescent="0.25">
      <c r="A51" s="25"/>
      <c r="B51" s="240">
        <v>50</v>
      </c>
      <c r="C51" s="237" t="s">
        <v>60</v>
      </c>
      <c r="D51" s="463"/>
      <c r="E51" s="512" t="s">
        <v>314</v>
      </c>
      <c r="F51" s="224">
        <v>2</v>
      </c>
      <c r="G51" s="234">
        <v>34</v>
      </c>
      <c r="H51" s="226">
        <v>1.56</v>
      </c>
      <c r="I51" s="427">
        <v>0</v>
      </c>
      <c r="J51" s="235">
        <f>J50</f>
        <v>7.8</v>
      </c>
      <c r="K51" s="230">
        <f>K50</f>
        <v>20.399999999999999</v>
      </c>
      <c r="L51" s="229">
        <f t="shared" si="15"/>
        <v>0.38235294117647062</v>
      </c>
      <c r="M51" s="235">
        <f>SQRT((J51*J51)+(H51*H51))*1.96*SQRT(2)</f>
        <v>22.04866715971739</v>
      </c>
      <c r="N51" s="349">
        <v>11.9</v>
      </c>
      <c r="O51" s="230">
        <f t="shared" si="16"/>
        <v>7.6282051282051277</v>
      </c>
      <c r="P51" s="230">
        <f t="shared" si="17"/>
        <v>4.68</v>
      </c>
      <c r="Q51" s="227">
        <f t="shared" si="7"/>
        <v>3.1655498546623684</v>
      </c>
      <c r="R51" s="231" t="str">
        <f t="shared" si="14"/>
        <v>13s(N2,R1)</v>
      </c>
      <c r="S51" s="21"/>
      <c r="T51" s="33"/>
    </row>
    <row r="52" spans="1:27" ht="18" x14ac:dyDescent="0.25">
      <c r="A52" s="25"/>
      <c r="B52" s="202">
        <v>51</v>
      </c>
      <c r="C52" s="216" t="s">
        <v>61</v>
      </c>
      <c r="D52" s="509" t="s">
        <v>296</v>
      </c>
      <c r="E52" s="460" t="s">
        <v>313</v>
      </c>
      <c r="F52" s="217">
        <v>1</v>
      </c>
      <c r="G52" s="203">
        <v>40</v>
      </c>
      <c r="H52" s="219">
        <v>2.1800000000000002</v>
      </c>
      <c r="I52" s="428">
        <v>3</v>
      </c>
      <c r="J52" s="236">
        <v>8.6</v>
      </c>
      <c r="K52" s="209">
        <v>17.5</v>
      </c>
      <c r="L52" s="207">
        <f t="shared" si="15"/>
        <v>0.49142857142857138</v>
      </c>
      <c r="M52" s="236">
        <f>SQRT(POWER(H52,2)+POWER(J52,2))*1.96*SQRT(2)</f>
        <v>24.591931841154732</v>
      </c>
      <c r="N52" s="337">
        <v>11.97</v>
      </c>
      <c r="O52" s="335">
        <f t="shared" si="16"/>
        <v>4.1146788990825689</v>
      </c>
      <c r="P52" s="209">
        <f t="shared" si="17"/>
        <v>7.1952484321251902</v>
      </c>
      <c r="Q52" s="205">
        <f t="shared" si="7"/>
        <v>4.4141635674270159</v>
      </c>
      <c r="R52" s="210" t="str">
        <f t="shared" si="14"/>
        <v>13s/22s/R4s/41s(N4,R1/N2,R2)</v>
      </c>
      <c r="S52" s="21"/>
      <c r="T52" s="33"/>
    </row>
    <row r="53" spans="1:27" ht="18" x14ac:dyDescent="0.25">
      <c r="A53" s="25"/>
      <c r="B53" s="240">
        <v>52</v>
      </c>
      <c r="C53" s="238" t="s">
        <v>61</v>
      </c>
      <c r="D53" s="463"/>
      <c r="E53" s="512" t="s">
        <v>314</v>
      </c>
      <c r="F53" s="224">
        <v>2</v>
      </c>
      <c r="G53" s="234">
        <v>40</v>
      </c>
      <c r="H53" s="226">
        <v>2.0299999999999998</v>
      </c>
      <c r="I53" s="427">
        <v>3</v>
      </c>
      <c r="J53" s="235">
        <f>J52</f>
        <v>8.6</v>
      </c>
      <c r="K53" s="230">
        <f>K52</f>
        <v>17.5</v>
      </c>
      <c r="L53" s="229">
        <f t="shared" si="15"/>
        <v>0.49142857142857138</v>
      </c>
      <c r="M53" s="235">
        <f>SQRT((J53*J53)+(H53*H53))*1.96*SQRT(2)</f>
        <v>24.49308414389662</v>
      </c>
      <c r="N53" s="338">
        <v>11.97</v>
      </c>
      <c r="O53" s="336">
        <f t="shared" si="16"/>
        <v>4.418719211822661</v>
      </c>
      <c r="P53" s="230">
        <f t="shared" si="17"/>
        <v>6.788821694521074</v>
      </c>
      <c r="Q53" s="227">
        <f t="shared" si="7"/>
        <v>4.1104367164572668</v>
      </c>
      <c r="R53" s="231" t="str">
        <f t="shared" si="14"/>
        <v>13s/22s/R4s/41s(N4,R1/N2,R2)</v>
      </c>
      <c r="S53" s="21"/>
      <c r="T53" s="30"/>
    </row>
    <row r="54" spans="1:27" ht="18" x14ac:dyDescent="0.25">
      <c r="A54" s="25"/>
      <c r="B54" s="202">
        <v>53</v>
      </c>
      <c r="C54" s="216" t="s">
        <v>62</v>
      </c>
      <c r="D54" s="509" t="s">
        <v>376</v>
      </c>
      <c r="E54" s="460" t="s">
        <v>313</v>
      </c>
      <c r="F54" s="217">
        <v>1</v>
      </c>
      <c r="G54" s="203">
        <v>39</v>
      </c>
      <c r="H54" s="219">
        <v>1.77</v>
      </c>
      <c r="I54" s="428">
        <v>4</v>
      </c>
      <c r="J54" s="236">
        <v>11.7</v>
      </c>
      <c r="K54" s="209">
        <v>29.9</v>
      </c>
      <c r="L54" s="207">
        <f t="shared" si="15"/>
        <v>0.39130434782608697</v>
      </c>
      <c r="M54" s="236">
        <f>SQRT(POWER(H54,2)+POWER(J54,2))*1.96*SQRT(2)</f>
        <v>32.799755262501577</v>
      </c>
      <c r="N54" s="349">
        <v>17.7</v>
      </c>
      <c r="O54" s="209">
        <f t="shared" si="16"/>
        <v>7.740112994350282</v>
      </c>
      <c r="P54" s="209">
        <f t="shared" si="17"/>
        <v>6.6480147412592281</v>
      </c>
      <c r="Q54" s="205">
        <f t="shared" si="7"/>
        <v>3.5850973594761801</v>
      </c>
      <c r="R54" s="210" t="str">
        <f t="shared" si="14"/>
        <v>13s(N2,R1)</v>
      </c>
      <c r="S54" s="21"/>
      <c r="T54" s="30"/>
    </row>
    <row r="55" spans="1:27" ht="18" x14ac:dyDescent="0.25">
      <c r="A55" s="25"/>
      <c r="B55" s="240">
        <v>54</v>
      </c>
      <c r="C55" s="237" t="s">
        <v>62</v>
      </c>
      <c r="D55" s="463"/>
      <c r="E55" s="512" t="s">
        <v>314</v>
      </c>
      <c r="F55" s="224">
        <v>2</v>
      </c>
      <c r="G55" s="234">
        <v>39</v>
      </c>
      <c r="H55" s="226">
        <v>1.81</v>
      </c>
      <c r="I55" s="427">
        <v>4</v>
      </c>
      <c r="J55" s="235">
        <f>J54</f>
        <v>11.7</v>
      </c>
      <c r="K55" s="230">
        <f>K54</f>
        <v>29.9</v>
      </c>
      <c r="L55" s="229">
        <f t="shared" si="15"/>
        <v>0.39130434782608697</v>
      </c>
      <c r="M55" s="235">
        <f>SQRT((J55*J55)+(H55*H55))*1.96*SQRT(2)</f>
        <v>32.816522965116221</v>
      </c>
      <c r="N55" s="350">
        <v>17.7</v>
      </c>
      <c r="O55" s="230">
        <f t="shared" si="16"/>
        <v>7.5690607734806621</v>
      </c>
      <c r="P55" s="230">
        <f t="shared" si="17"/>
        <v>6.7442494022685722</v>
      </c>
      <c r="Q55" s="227">
        <f t="shared" si="7"/>
        <v>3.6661165088428733</v>
      </c>
      <c r="R55" s="231" t="str">
        <f t="shared" si="14"/>
        <v>13s(N2,R1)</v>
      </c>
      <c r="S55" s="21"/>
      <c r="T55" s="30"/>
    </row>
    <row r="56" spans="1:27" ht="18" x14ac:dyDescent="0.25">
      <c r="A56" s="25"/>
      <c r="B56" s="202">
        <v>55</v>
      </c>
      <c r="C56" s="216" t="s">
        <v>63</v>
      </c>
      <c r="D56" s="509" t="s">
        <v>376</v>
      </c>
      <c r="E56" s="460" t="s">
        <v>313</v>
      </c>
      <c r="F56" s="217">
        <v>1</v>
      </c>
      <c r="G56" s="203">
        <v>39</v>
      </c>
      <c r="H56" s="219">
        <v>1.84</v>
      </c>
      <c r="I56" s="428">
        <v>1</v>
      </c>
      <c r="J56" s="236">
        <v>22.8</v>
      </c>
      <c r="K56" s="209">
        <v>40</v>
      </c>
      <c r="L56" s="207">
        <f t="shared" si="15"/>
        <v>0.57000000000000006</v>
      </c>
      <c r="M56" s="236">
        <f>SQRT(POWER(H56,2)+POWER(J56,2))*1.96*SQRT(2)</f>
        <v>63.403840025033183</v>
      </c>
      <c r="N56" s="333">
        <v>30.3</v>
      </c>
      <c r="O56" s="209">
        <f t="shared" si="16"/>
        <v>15.92391304347826</v>
      </c>
      <c r="P56" s="209">
        <f t="shared" si="17"/>
        <v>5.6098484828023656</v>
      </c>
      <c r="Q56" s="205">
        <f t="shared" si="7"/>
        <v>3.7268808708678933</v>
      </c>
      <c r="R56" s="210" t="str">
        <f t="shared" si="14"/>
        <v>13s(N2,R1)</v>
      </c>
      <c r="S56" s="21"/>
      <c r="T56" s="30"/>
      <c r="U56" s="25"/>
      <c r="V56" s="25"/>
      <c r="W56"/>
      <c r="X56"/>
      <c r="Y56"/>
      <c r="Z56"/>
      <c r="AA56"/>
    </row>
    <row r="57" spans="1:27" ht="18" x14ac:dyDescent="0.25">
      <c r="A57" s="25"/>
      <c r="B57" s="240">
        <v>56</v>
      </c>
      <c r="C57" s="237" t="s">
        <v>63</v>
      </c>
      <c r="D57" s="463"/>
      <c r="E57" s="512" t="s">
        <v>314</v>
      </c>
      <c r="F57" s="224">
        <v>2</v>
      </c>
      <c r="G57" s="234">
        <v>39</v>
      </c>
      <c r="H57" s="226">
        <v>1.65</v>
      </c>
      <c r="I57" s="427">
        <v>3</v>
      </c>
      <c r="J57" s="235">
        <f>J56</f>
        <v>22.8</v>
      </c>
      <c r="K57" s="230">
        <f>K56</f>
        <v>40</v>
      </c>
      <c r="L57" s="229">
        <f t="shared" si="15"/>
        <v>0.57000000000000006</v>
      </c>
      <c r="M57" s="235">
        <f>SQRT((J57*J57)+(H57*H57))*1.96*SQRT(2)</f>
        <v>63.363650463021784</v>
      </c>
      <c r="N57" s="350">
        <v>30.3</v>
      </c>
      <c r="O57" s="230">
        <f t="shared" si="16"/>
        <v>16.545454545454547</v>
      </c>
      <c r="P57" s="230">
        <f t="shared" si="17"/>
        <v>5.7881344144724212</v>
      </c>
      <c r="Q57" s="227">
        <f t="shared" si="7"/>
        <v>3.3420399113760997</v>
      </c>
      <c r="R57" s="231" t="str">
        <f t="shared" si="14"/>
        <v>13s(N2,R1)</v>
      </c>
      <c r="S57" s="21"/>
      <c r="T57" s="31"/>
      <c r="U57" s="25"/>
      <c r="V57" s="25"/>
      <c r="W57"/>
      <c r="X57"/>
      <c r="Y57"/>
      <c r="Z57"/>
      <c r="AA57"/>
    </row>
    <row r="58" spans="1:27" ht="18" x14ac:dyDescent="0.25">
      <c r="A58" s="25"/>
      <c r="B58" s="202">
        <v>57</v>
      </c>
      <c r="C58" s="216" t="s">
        <v>64</v>
      </c>
      <c r="D58" s="509" t="s">
        <v>376</v>
      </c>
      <c r="E58" s="460" t="s">
        <v>313</v>
      </c>
      <c r="F58" s="217">
        <v>1</v>
      </c>
      <c r="G58" s="203">
        <v>20</v>
      </c>
      <c r="H58" s="219">
        <v>1.1299999999999999</v>
      </c>
      <c r="I58" s="428">
        <v>2</v>
      </c>
      <c r="J58" s="236">
        <v>19.7</v>
      </c>
      <c r="K58" s="209">
        <v>24.3</v>
      </c>
      <c r="L58" s="207">
        <f t="shared" si="15"/>
        <v>0.81069958847736623</v>
      </c>
      <c r="M58" s="236">
        <f>SQRT(POWER(H58,2)+POWER(J58,2))*1.96*SQRT(2)</f>
        <v>54.695372437528938</v>
      </c>
      <c r="N58" s="333">
        <v>24.1</v>
      </c>
      <c r="O58" s="209">
        <f t="shared" si="16"/>
        <v>19.557522123893808</v>
      </c>
      <c r="P58" s="209">
        <f t="shared" si="17"/>
        <v>3.9360005081300482</v>
      </c>
      <c r="Q58" s="205">
        <f t="shared" si="7"/>
        <v>2.315810873106869</v>
      </c>
      <c r="R58" s="210" t="str">
        <f t="shared" si="14"/>
        <v>13s(N2,R1)</v>
      </c>
      <c r="S58" s="21"/>
      <c r="T58" s="31"/>
      <c r="U58" s="7"/>
      <c r="V58" s="7"/>
      <c r="W58" s="7"/>
      <c r="X58" s="23"/>
      <c r="Y58" s="24"/>
      <c r="Z58" s="20"/>
    </row>
    <row r="59" spans="1:27" ht="18" x14ac:dyDescent="0.25">
      <c r="A59" s="25"/>
      <c r="B59" s="240">
        <v>58</v>
      </c>
      <c r="C59" s="237" t="s">
        <v>64</v>
      </c>
      <c r="D59" s="475"/>
      <c r="E59" s="454" t="s">
        <v>314</v>
      </c>
      <c r="F59" s="224">
        <v>2</v>
      </c>
      <c r="G59" s="234">
        <v>20</v>
      </c>
      <c r="H59" s="226">
        <v>0.85</v>
      </c>
      <c r="I59" s="427">
        <v>5</v>
      </c>
      <c r="J59" s="235">
        <f>J58</f>
        <v>19.7</v>
      </c>
      <c r="K59" s="230">
        <f>K58</f>
        <v>24.3</v>
      </c>
      <c r="L59" s="229">
        <f t="shared" si="15"/>
        <v>0.81069958847736623</v>
      </c>
      <c r="M59" s="235">
        <f>SQRT((J59*J59)+(H59*H59))*1.96*SQRT(2)</f>
        <v>54.656419568061722</v>
      </c>
      <c r="N59" s="350">
        <v>24.1</v>
      </c>
      <c r="O59" s="230">
        <f t="shared" si="16"/>
        <v>22.47058823529412</v>
      </c>
      <c r="P59" s="230">
        <f t="shared" si="17"/>
        <v>5.6127087934436792</v>
      </c>
      <c r="Q59" s="227">
        <f t="shared" si="7"/>
        <v>1.7419816302131317</v>
      </c>
      <c r="R59" s="215" t="str">
        <f t="shared" si="14"/>
        <v>13s(N2,R1)</v>
      </c>
      <c r="S59" s="21"/>
      <c r="T59" s="30"/>
      <c r="U59" s="6"/>
      <c r="V59" s="6"/>
    </row>
    <row r="60" spans="1:27" ht="18" x14ac:dyDescent="0.25">
      <c r="A60" s="25"/>
      <c r="B60" s="109">
        <v>59</v>
      </c>
      <c r="C60" s="110" t="s">
        <v>23</v>
      </c>
      <c r="D60" s="514" t="s">
        <v>298</v>
      </c>
      <c r="E60" s="466" t="s">
        <v>313</v>
      </c>
      <c r="F60" s="197">
        <v>1</v>
      </c>
      <c r="G60" s="112">
        <v>45</v>
      </c>
      <c r="H60" s="113">
        <v>2.86</v>
      </c>
      <c r="I60" s="429">
        <v>1</v>
      </c>
      <c r="J60" s="114">
        <v>4.5999999999999996</v>
      </c>
      <c r="K60" s="111">
        <v>5.6</v>
      </c>
      <c r="L60" s="115">
        <f t="shared" si="15"/>
        <v>0.8214285714285714</v>
      </c>
      <c r="M60" s="116">
        <f t="shared" ref="M60:M65" si="18">SQRT(POWER(H60,2)+POWER(J60,2))*1.96*SQRT(2)</f>
        <v>15.014060567348194</v>
      </c>
      <c r="N60" s="581">
        <v>8</v>
      </c>
      <c r="O60" s="118">
        <f t="shared" si="16"/>
        <v>2.4475524475524475</v>
      </c>
      <c r="P60" s="138">
        <f t="shared" si="17"/>
        <v>8.6380784900346903</v>
      </c>
      <c r="Q60" s="152">
        <f t="shared" si="7"/>
        <v>5.7832063386633159</v>
      </c>
      <c r="R60" s="247" t="str">
        <f t="shared" si="14"/>
        <v>13s/22s/R4s/41s/10x(N5R2/N2R5)</v>
      </c>
      <c r="S60" s="21"/>
      <c r="T60" s="30"/>
    </row>
    <row r="61" spans="1:27" ht="18" x14ac:dyDescent="0.25">
      <c r="A61" s="6"/>
      <c r="B61" s="121">
        <v>60</v>
      </c>
      <c r="C61" s="122" t="s">
        <v>23</v>
      </c>
      <c r="D61" s="515"/>
      <c r="E61" s="200" t="s">
        <v>314</v>
      </c>
      <c r="F61" s="199">
        <v>2</v>
      </c>
      <c r="G61" s="124">
        <v>46</v>
      </c>
      <c r="H61" s="125">
        <v>1.98</v>
      </c>
      <c r="I61" s="430">
        <v>1</v>
      </c>
      <c r="J61" s="122">
        <v>4.5999999999999996</v>
      </c>
      <c r="K61" s="123">
        <v>5.6</v>
      </c>
      <c r="L61" s="126">
        <f t="shared" si="15"/>
        <v>0.8214285714285714</v>
      </c>
      <c r="M61" s="127">
        <f t="shared" si="18"/>
        <v>13.8815607652742</v>
      </c>
      <c r="N61" s="582">
        <v>8</v>
      </c>
      <c r="O61" s="129">
        <f t="shared" si="16"/>
        <v>3.5353535353535355</v>
      </c>
      <c r="P61" s="142">
        <f t="shared" si="17"/>
        <v>6.0235869712323407</v>
      </c>
      <c r="Q61" s="155">
        <f t="shared" si="7"/>
        <v>4.0028120550215798</v>
      </c>
      <c r="R61" s="248" t="str">
        <f t="shared" si="14"/>
        <v>13s/22s/R4s/41s/8x(N4R2/N2R4)</v>
      </c>
      <c r="S61" s="21"/>
      <c r="T61" s="30"/>
    </row>
    <row r="62" spans="1:27" ht="18" x14ac:dyDescent="0.25">
      <c r="A62" s="6"/>
      <c r="B62" s="109">
        <v>61</v>
      </c>
      <c r="C62" s="110" t="s">
        <v>26</v>
      </c>
      <c r="D62" s="466" t="s">
        <v>298</v>
      </c>
      <c r="E62" s="466" t="s">
        <v>313</v>
      </c>
      <c r="F62" s="111">
        <v>1</v>
      </c>
      <c r="G62" s="112">
        <v>27</v>
      </c>
      <c r="H62" s="113">
        <v>3.02</v>
      </c>
      <c r="I62" s="429">
        <v>0</v>
      </c>
      <c r="J62" s="114">
        <v>0.6</v>
      </c>
      <c r="K62" s="111">
        <v>0.7</v>
      </c>
      <c r="L62" s="115">
        <f t="shared" si="15"/>
        <v>0.85714285714285721</v>
      </c>
      <c r="M62" s="116">
        <f t="shared" si="18"/>
        <v>8.5346241440382133</v>
      </c>
      <c r="N62" s="581">
        <v>5</v>
      </c>
      <c r="O62" s="118">
        <f t="shared" si="16"/>
        <v>1.6556291390728477</v>
      </c>
      <c r="P62" s="138">
        <f t="shared" si="17"/>
        <v>9.06</v>
      </c>
      <c r="Q62" s="152">
        <f t="shared" si="7"/>
        <v>6.1508349327851715</v>
      </c>
      <c r="R62" s="249" t="str">
        <f t="shared" si="14"/>
        <v>Unaceptable</v>
      </c>
      <c r="S62" s="21"/>
      <c r="T62" s="30"/>
    </row>
    <row r="63" spans="1:27" ht="18" x14ac:dyDescent="0.25">
      <c r="A63" s="6"/>
      <c r="B63" s="141">
        <v>62</v>
      </c>
      <c r="C63" s="122" t="s">
        <v>26</v>
      </c>
      <c r="D63" s="476"/>
      <c r="E63" s="200" t="s">
        <v>314</v>
      </c>
      <c r="F63" s="123">
        <v>2</v>
      </c>
      <c r="G63" s="124">
        <v>31</v>
      </c>
      <c r="H63" s="125">
        <v>2.67</v>
      </c>
      <c r="I63" s="430">
        <v>2</v>
      </c>
      <c r="J63" s="122">
        <v>0.6</v>
      </c>
      <c r="K63" s="123">
        <v>0.7</v>
      </c>
      <c r="L63" s="126">
        <f t="shared" si="15"/>
        <v>0.85714285714285721</v>
      </c>
      <c r="M63" s="127">
        <f t="shared" si="18"/>
        <v>7.5854279035529695</v>
      </c>
      <c r="N63" s="582">
        <v>5</v>
      </c>
      <c r="O63" s="129">
        <f t="shared" si="16"/>
        <v>1.1235955056179776</v>
      </c>
      <c r="P63" s="142">
        <f t="shared" si="17"/>
        <v>8.255913032487685</v>
      </c>
      <c r="Q63" s="155">
        <f t="shared" si="7"/>
        <v>5.4254454254481379</v>
      </c>
      <c r="R63" s="248" t="str">
        <f t="shared" si="14"/>
        <v>Unaceptable</v>
      </c>
      <c r="S63" s="21"/>
      <c r="T63" s="30"/>
    </row>
    <row r="64" spans="1:27" ht="18" x14ac:dyDescent="0.25">
      <c r="A64" s="6"/>
      <c r="B64" s="109">
        <v>63</v>
      </c>
      <c r="C64" s="110" t="s">
        <v>27</v>
      </c>
      <c r="D64" s="466" t="s">
        <v>298</v>
      </c>
      <c r="E64" s="466" t="s">
        <v>313</v>
      </c>
      <c r="F64" s="111">
        <v>1</v>
      </c>
      <c r="G64" s="112">
        <v>27</v>
      </c>
      <c r="H64" s="113">
        <v>2.72</v>
      </c>
      <c r="I64" s="429">
        <v>2</v>
      </c>
      <c r="J64" s="114">
        <v>1.2</v>
      </c>
      <c r="K64" s="111">
        <v>1.5</v>
      </c>
      <c r="L64" s="111">
        <f t="shared" si="15"/>
        <v>0.79999999999999993</v>
      </c>
      <c r="M64" s="116">
        <f t="shared" si="18"/>
        <v>8.2405821930249576</v>
      </c>
      <c r="N64" s="581">
        <v>8</v>
      </c>
      <c r="O64" s="119">
        <f t="shared" si="16"/>
        <v>2.2058823529411762</v>
      </c>
      <c r="P64" s="138">
        <f t="shared" si="17"/>
        <v>8.4015236713348624</v>
      </c>
      <c r="Q64" s="152">
        <f t="shared" si="7"/>
        <v>5.5398248401243935</v>
      </c>
      <c r="R64" s="247" t="str">
        <f t="shared" si="14"/>
        <v>13s/22s/R4s/41s/10x(N5R2/N2R5)</v>
      </c>
      <c r="S64" s="21"/>
      <c r="T64" s="30"/>
    </row>
    <row r="65" spans="1:23" ht="18" x14ac:dyDescent="0.25">
      <c r="A65" s="6"/>
      <c r="B65" s="121">
        <v>64</v>
      </c>
      <c r="C65" s="131" t="s">
        <v>27</v>
      </c>
      <c r="D65" s="476"/>
      <c r="E65" s="458" t="s">
        <v>314</v>
      </c>
      <c r="F65" s="132">
        <v>2</v>
      </c>
      <c r="G65" s="133">
        <v>25</v>
      </c>
      <c r="H65" s="134">
        <v>2.2999999999999998</v>
      </c>
      <c r="I65" s="431">
        <v>2</v>
      </c>
      <c r="J65" s="131">
        <v>1.2</v>
      </c>
      <c r="K65" s="132">
        <v>1.5</v>
      </c>
      <c r="L65" s="132">
        <f t="shared" si="15"/>
        <v>0.79999999999999993</v>
      </c>
      <c r="M65" s="135">
        <f t="shared" si="18"/>
        <v>7.1908230405149034</v>
      </c>
      <c r="N65" s="582">
        <v>8</v>
      </c>
      <c r="O65" s="136">
        <f t="shared" si="16"/>
        <v>2.6086956521739131</v>
      </c>
      <c r="P65" s="140">
        <f t="shared" si="17"/>
        <v>7.1840100222647232</v>
      </c>
      <c r="Q65" s="155">
        <f t="shared" si="7"/>
        <v>4.6910979525053618</v>
      </c>
      <c r="R65" s="248" t="str">
        <f t="shared" si="14"/>
        <v>13s/22s/R4s/41s/10x(N5R2/N2R5)</v>
      </c>
      <c r="S65" s="21"/>
      <c r="T65" s="30"/>
    </row>
    <row r="66" spans="1:23" ht="18" x14ac:dyDescent="0.25">
      <c r="B66" s="583">
        <v>65</v>
      </c>
      <c r="C66" s="526" t="s">
        <v>23</v>
      </c>
      <c r="D66" s="584" t="s">
        <v>383</v>
      </c>
      <c r="E66" s="470" t="s">
        <v>313</v>
      </c>
      <c r="F66" s="585">
        <v>1</v>
      </c>
      <c r="G66" s="586">
        <v>38</v>
      </c>
      <c r="H66" s="587">
        <v>2.5499999999999998</v>
      </c>
      <c r="I66" s="588">
        <v>0</v>
      </c>
      <c r="J66" s="541">
        <v>4.5999999999999996</v>
      </c>
      <c r="K66" s="516">
        <v>5.6</v>
      </c>
      <c r="L66" s="589">
        <f t="shared" si="15"/>
        <v>0.8214285714285714</v>
      </c>
      <c r="M66" s="590">
        <f t="shared" ref="M66:M71" si="19">SQRT(POWER(H66,2)+POWER(J66,2))*1.96*SQRT(2)</f>
        <v>14.578632308965062</v>
      </c>
      <c r="N66" s="581">
        <v>8</v>
      </c>
      <c r="O66" s="591">
        <f t="shared" si="16"/>
        <v>3.1372549019607847</v>
      </c>
      <c r="P66" s="592">
        <f t="shared" si="17"/>
        <v>7.6499999999999995</v>
      </c>
      <c r="Q66" s="662">
        <f t="shared" si="7"/>
        <v>5.1666694963206741</v>
      </c>
      <c r="R66" s="593" t="str">
        <f t="shared" ref="R66:R71" si="20">IF(O66&gt;=6,"13s(N2,R1)",(IF(O66&gt;=6,"13s(N2,R1)",IF(O66&gt;=5,"13s/22s/R4s(N2,R1)",IF(O66&gt;=4,"13s/22s/R4s/41s(N4,R1/N2,R2)",IF(O66&gt;=3,"13s/22s/R4s/41s/8x(N4R2/N2R4)",IF(O66&gt;=2,"13s/22s/R4s/41s/10x(N5R2/N2R5)","Unaceptable")))))))</f>
        <v>13s/22s/R4s/41s/8x(N4R2/N2R4)</v>
      </c>
      <c r="S66" s="21"/>
      <c r="T66" s="30"/>
    </row>
    <row r="67" spans="1:23" ht="18" x14ac:dyDescent="0.25">
      <c r="B67" s="594">
        <v>66</v>
      </c>
      <c r="C67" s="542" t="s">
        <v>23</v>
      </c>
      <c r="D67" s="595"/>
      <c r="E67" s="596" t="s">
        <v>314</v>
      </c>
      <c r="F67" s="525">
        <v>2</v>
      </c>
      <c r="G67" s="597">
        <v>39</v>
      </c>
      <c r="H67" s="598">
        <v>2.63</v>
      </c>
      <c r="I67" s="599">
        <v>1</v>
      </c>
      <c r="J67" s="542">
        <v>4.5999999999999996</v>
      </c>
      <c r="K67" s="469">
        <v>5.6</v>
      </c>
      <c r="L67" s="600">
        <f t="shared" si="15"/>
        <v>0.8214285714285714</v>
      </c>
      <c r="M67" s="601">
        <f t="shared" si="19"/>
        <v>14.687424487635674</v>
      </c>
      <c r="N67" s="582">
        <v>8</v>
      </c>
      <c r="O67" s="602">
        <f t="shared" si="16"/>
        <v>2.661596958174905</v>
      </c>
      <c r="P67" s="603">
        <f t="shared" si="17"/>
        <v>7.9531188850664112</v>
      </c>
      <c r="Q67" s="663">
        <f t="shared" si="7"/>
        <v>5.3270090708600861</v>
      </c>
      <c r="R67" s="604" t="str">
        <f t="shared" si="20"/>
        <v>13s/22s/R4s/41s/10x(N5R2/N2R5)</v>
      </c>
      <c r="S67" s="21"/>
      <c r="T67" s="30"/>
    </row>
    <row r="68" spans="1:23" ht="18" x14ac:dyDescent="0.25">
      <c r="B68" s="583">
        <v>67</v>
      </c>
      <c r="C68" s="526" t="s">
        <v>26</v>
      </c>
      <c r="D68" s="470" t="s">
        <v>383</v>
      </c>
      <c r="E68" s="470" t="s">
        <v>313</v>
      </c>
      <c r="F68" s="516">
        <v>1</v>
      </c>
      <c r="G68" s="586">
        <v>30</v>
      </c>
      <c r="H68" s="587">
        <v>2.17</v>
      </c>
      <c r="I68" s="588">
        <v>1</v>
      </c>
      <c r="J68" s="541">
        <v>0.6</v>
      </c>
      <c r="K68" s="516">
        <v>0.7</v>
      </c>
      <c r="L68" s="589">
        <f t="shared" si="15"/>
        <v>0.85714285714285721</v>
      </c>
      <c r="M68" s="590">
        <f t="shared" si="19"/>
        <v>6.2406227637952929</v>
      </c>
      <c r="N68" s="581">
        <v>5</v>
      </c>
      <c r="O68" s="591">
        <f t="shared" si="16"/>
        <v>1.8433179723502304</v>
      </c>
      <c r="P68" s="592">
        <f t="shared" si="17"/>
        <v>6.5863571114843138</v>
      </c>
      <c r="Q68" s="662">
        <f t="shared" ref="Q68:Q131" si="21">SQRT(POWER((H68)/SQRT(G68),2)+POWER(H68,2))*2</f>
        <v>4.4117403973186518</v>
      </c>
      <c r="R68" s="605" t="str">
        <f t="shared" si="20"/>
        <v>Unaceptable</v>
      </c>
      <c r="S68" s="21"/>
      <c r="T68" s="30"/>
    </row>
    <row r="69" spans="1:23" ht="18" x14ac:dyDescent="0.25">
      <c r="B69" s="606">
        <v>68</v>
      </c>
      <c r="C69" s="542" t="s">
        <v>26</v>
      </c>
      <c r="D69" s="477"/>
      <c r="E69" s="596" t="s">
        <v>314</v>
      </c>
      <c r="F69" s="469">
        <v>2</v>
      </c>
      <c r="G69" s="597">
        <v>35</v>
      </c>
      <c r="H69" s="598">
        <v>2.13</v>
      </c>
      <c r="I69" s="599">
        <v>2</v>
      </c>
      <c r="J69" s="542">
        <v>0.6</v>
      </c>
      <c r="K69" s="469">
        <v>0.7</v>
      </c>
      <c r="L69" s="600">
        <f t="shared" si="15"/>
        <v>0.85714285714285721</v>
      </c>
      <c r="M69" s="601">
        <f t="shared" si="19"/>
        <v>6.1338293161776196</v>
      </c>
      <c r="N69" s="582">
        <v>5</v>
      </c>
      <c r="O69" s="602">
        <f t="shared" si="16"/>
        <v>1.4084507042253522</v>
      </c>
      <c r="P69" s="603">
        <f t="shared" si="17"/>
        <v>6.6956777102844489</v>
      </c>
      <c r="Q69" s="663">
        <f t="shared" si="21"/>
        <v>4.320428550172176</v>
      </c>
      <c r="R69" s="604" t="str">
        <f t="shared" si="20"/>
        <v>Unaceptable</v>
      </c>
      <c r="S69" s="21"/>
      <c r="T69" s="31"/>
    </row>
    <row r="70" spans="1:23" ht="18" x14ac:dyDescent="0.25">
      <c r="B70" s="583">
        <v>69</v>
      </c>
      <c r="C70" s="526" t="s">
        <v>27</v>
      </c>
      <c r="D70" s="470" t="s">
        <v>383</v>
      </c>
      <c r="E70" s="470" t="s">
        <v>313</v>
      </c>
      <c r="F70" s="516">
        <v>1</v>
      </c>
      <c r="G70" s="586">
        <v>31</v>
      </c>
      <c r="H70" s="587">
        <v>2.62</v>
      </c>
      <c r="I70" s="588">
        <v>3</v>
      </c>
      <c r="J70" s="541">
        <v>1.2</v>
      </c>
      <c r="K70" s="516">
        <v>1.5</v>
      </c>
      <c r="L70" s="516">
        <f t="shared" si="15"/>
        <v>0.79999999999999993</v>
      </c>
      <c r="M70" s="590">
        <f t="shared" si="19"/>
        <v>7.9877635217875609</v>
      </c>
      <c r="N70" s="581">
        <v>8</v>
      </c>
      <c r="O70" s="607">
        <f t="shared" si="16"/>
        <v>1.9083969465648853</v>
      </c>
      <c r="P70" s="592">
        <f t="shared" si="17"/>
        <v>8.4130612739953357</v>
      </c>
      <c r="Q70" s="662">
        <f t="shared" si="21"/>
        <v>5.3238453238479861</v>
      </c>
      <c r="R70" s="593" t="str">
        <f t="shared" si="20"/>
        <v>Unaceptable</v>
      </c>
      <c r="S70" s="21"/>
      <c r="T70" s="30"/>
    </row>
    <row r="71" spans="1:23" ht="18" x14ac:dyDescent="0.25">
      <c r="B71" s="594">
        <v>70</v>
      </c>
      <c r="C71" s="608" t="s">
        <v>27</v>
      </c>
      <c r="D71" s="477"/>
      <c r="E71" s="609" t="s">
        <v>314</v>
      </c>
      <c r="F71" s="518">
        <v>2</v>
      </c>
      <c r="G71" s="610">
        <v>33</v>
      </c>
      <c r="H71" s="611">
        <v>2.4300000000000002</v>
      </c>
      <c r="I71" s="612">
        <v>2</v>
      </c>
      <c r="J71" s="608">
        <v>1.2</v>
      </c>
      <c r="K71" s="518">
        <v>1.5</v>
      </c>
      <c r="L71" s="518">
        <f t="shared" si="15"/>
        <v>0.79999999999999993</v>
      </c>
      <c r="M71" s="613">
        <f t="shared" si="19"/>
        <v>7.51214587717784</v>
      </c>
      <c r="N71" s="616">
        <v>8</v>
      </c>
      <c r="O71" s="614">
        <f t="shared" si="16"/>
        <v>2.4691358024691357</v>
      </c>
      <c r="P71" s="615">
        <f t="shared" si="17"/>
        <v>7.559371667010427</v>
      </c>
      <c r="Q71" s="664">
        <f t="shared" si="21"/>
        <v>4.933086807927209</v>
      </c>
      <c r="R71" s="604" t="str">
        <f t="shared" si="20"/>
        <v>13s/22s/R4s/41s/10x(N5R2/N2R5)</v>
      </c>
      <c r="S71" s="21"/>
      <c r="T71" s="30"/>
    </row>
    <row r="72" spans="1:23" ht="18" x14ac:dyDescent="0.25">
      <c r="B72" s="109">
        <v>71</v>
      </c>
      <c r="C72" s="110" t="s">
        <v>117</v>
      </c>
      <c r="D72" s="117" t="s">
        <v>299</v>
      </c>
      <c r="E72" s="111" t="s">
        <v>317</v>
      </c>
      <c r="F72" s="197">
        <v>1</v>
      </c>
      <c r="G72" s="112">
        <v>27</v>
      </c>
      <c r="H72" s="113">
        <v>3.1</v>
      </c>
      <c r="I72" s="429">
        <v>0</v>
      </c>
      <c r="J72" s="114">
        <v>1.7</v>
      </c>
      <c r="K72" s="111">
        <v>1.9</v>
      </c>
      <c r="L72" s="115">
        <f t="shared" si="15"/>
        <v>0.89473684210526316</v>
      </c>
      <c r="M72" s="116">
        <f t="shared" ref="M72:M102" si="22">SQRT(POWER(H72,2)+POWER(J72,2))*1.96*SQRT(2)</f>
        <v>9.8000000000000007</v>
      </c>
      <c r="N72" s="618">
        <v>15</v>
      </c>
      <c r="O72" s="171">
        <f t="shared" si="16"/>
        <v>4.838709677419355</v>
      </c>
      <c r="P72" s="138">
        <f t="shared" si="17"/>
        <v>9.3000000000000007</v>
      </c>
      <c r="Q72" s="152">
        <f t="shared" si="21"/>
        <v>6.3137709574947127</v>
      </c>
      <c r="R72" s="137" t="str">
        <f>IF(O72&gt;=6,"13s(N3,R1)",(IF(O72&gt;=6,"13s(N3,R1)",IF(O72&gt;=5,"13s/2of32s/R4s(N3,R1)",IF(O72&gt;=4,"13s/2of32s/R4s/31s(N3,R1)",IF(O72&gt;=3,"13s/2of32s/R4s/31s/6x(N6,R1/N3,R2)",IF(O72&gt;=2,"13s/2of32s/R4s/31s/12x(N6,R2)","Unaceptable")))))))</f>
        <v>13s/2of32s/R4s/31s(N3,R1)</v>
      </c>
      <c r="S72" s="21"/>
      <c r="T72" s="30"/>
    </row>
    <row r="73" spans="1:23" ht="18" x14ac:dyDescent="0.25">
      <c r="B73" s="121">
        <v>72</v>
      </c>
      <c r="C73" s="131" t="s">
        <v>117</v>
      </c>
      <c r="D73" s="515"/>
      <c r="E73" s="132" t="s">
        <v>317</v>
      </c>
      <c r="F73" s="198">
        <v>2</v>
      </c>
      <c r="G73" s="133">
        <v>27</v>
      </c>
      <c r="H73" s="134">
        <v>2.1</v>
      </c>
      <c r="I73" s="431">
        <v>0</v>
      </c>
      <c r="J73" s="131">
        <v>1.7</v>
      </c>
      <c r="K73" s="132">
        <v>1.9</v>
      </c>
      <c r="L73" s="139">
        <f t="shared" si="15"/>
        <v>0.89473684210526316</v>
      </c>
      <c r="M73" s="135">
        <f t="shared" si="22"/>
        <v>7.4891494844207775</v>
      </c>
      <c r="N73" s="619">
        <v>15</v>
      </c>
      <c r="O73" s="267">
        <f t="shared" si="16"/>
        <v>7.1428571428571423</v>
      </c>
      <c r="P73" s="140">
        <f t="shared" si="17"/>
        <v>6.3</v>
      </c>
      <c r="Q73" s="157">
        <f t="shared" si="21"/>
        <v>4.2770706486254504</v>
      </c>
      <c r="R73" s="137" t="str">
        <f>IF(O73&gt;=6,"13s(N3,R1)",(IF(O73&gt;=6,"13s(N3,R1)",IF(O73&gt;=5,"13s/2of32s/R4s(N3,R1)",IF(O73&gt;=4,"13s/2of32s/R4s/31s(N3,R1)",IF(O73&gt;=3,"13s/2of32s/R4s/31s/6x(N6,R1/N3,R2)",IF(O73&gt;=2,"13s/2of32s/R4s/31s/12x(N6,R2)","Unaceptable")))))))</f>
        <v>13s(N3,R1)</v>
      </c>
      <c r="S73" s="21"/>
      <c r="T73" s="30"/>
    </row>
    <row r="74" spans="1:23" ht="18" x14ac:dyDescent="0.25">
      <c r="B74" s="141">
        <v>73</v>
      </c>
      <c r="C74" s="122" t="s">
        <v>117</v>
      </c>
      <c r="D74" s="189"/>
      <c r="E74" s="123" t="s">
        <v>317</v>
      </c>
      <c r="F74" s="199">
        <v>3</v>
      </c>
      <c r="G74" s="124">
        <v>27</v>
      </c>
      <c r="H74" s="125">
        <v>1.4</v>
      </c>
      <c r="I74" s="430">
        <v>0</v>
      </c>
      <c r="J74" s="122">
        <v>1.7</v>
      </c>
      <c r="K74" s="123">
        <v>1.9</v>
      </c>
      <c r="L74" s="126">
        <f t="shared" ref="L74:L77" si="23">J74/K74</f>
        <v>0.89473684210526316</v>
      </c>
      <c r="M74" s="127">
        <f t="shared" si="22"/>
        <v>6.1043853089397961</v>
      </c>
      <c r="N74" s="620">
        <v>15</v>
      </c>
      <c r="O74" s="174">
        <f t="shared" ref="O74:O77" si="24">(N74-I74)/H74</f>
        <v>10.714285714285715</v>
      </c>
      <c r="P74" s="142">
        <f t="shared" si="17"/>
        <v>4.1999999999999993</v>
      </c>
      <c r="Q74" s="155">
        <f t="shared" si="21"/>
        <v>2.8513804324169669</v>
      </c>
      <c r="R74" s="130" t="str">
        <f>IF(O74&gt;=6,"13s(N3,R1)",(IF(O74&gt;=6,"13s(N3,R1)",IF(O74&gt;=5,"13s/2of32s/R4s(N3,R1)",IF(O74&gt;=4,"13s/2of32s/R4s/31s(N3,R1)",IF(O74&gt;=3,"13s/2of32s/R4s/31s/6x(N6,R1/N3,R2)",IF(O74&gt;=2,"13s/2of32s/R4s/31s/12x(N6,R2)","Unaceptable")))))))</f>
        <v>13s(N3,R1)</v>
      </c>
      <c r="S74" s="21"/>
      <c r="T74" s="30"/>
    </row>
    <row r="75" spans="1:23" ht="18" x14ac:dyDescent="0.25">
      <c r="B75" s="45">
        <v>74</v>
      </c>
      <c r="C75" s="65" t="s">
        <v>65</v>
      </c>
      <c r="D75" s="467" t="s">
        <v>297</v>
      </c>
      <c r="E75" s="516" t="s">
        <v>313</v>
      </c>
      <c r="F75" s="39">
        <v>1</v>
      </c>
      <c r="G75" s="98">
        <v>37</v>
      </c>
      <c r="H75" s="100">
        <v>4.33</v>
      </c>
      <c r="I75" s="432">
        <v>8</v>
      </c>
      <c r="J75" s="38">
        <v>1.7</v>
      </c>
      <c r="K75" s="39">
        <v>1.9</v>
      </c>
      <c r="L75" s="42">
        <f t="shared" si="23"/>
        <v>0.89473684210526316</v>
      </c>
      <c r="M75" s="41">
        <f t="shared" si="22"/>
        <v>12.894029489651404</v>
      </c>
      <c r="N75" s="617">
        <v>14.7</v>
      </c>
      <c r="O75" s="43">
        <f t="shared" si="24"/>
        <v>1.5473441108545032</v>
      </c>
      <c r="P75" s="43">
        <f t="shared" si="17"/>
        <v>15.255821839547025</v>
      </c>
      <c r="Q75" s="662">
        <f t="shared" si="21"/>
        <v>8.7762468121690898</v>
      </c>
      <c r="R75" s="44" t="str">
        <f>IF(O75&gt;=6,"13s(N3,R1)",(IF(O75&gt;=6,"13s(N3,R1)",IF(O75&gt;=5,"13s/2of32s/R4s(N3,R1)",IF(O75&gt;=4,"13s/2of32s/R4s/31s(N3,R1)",IF(O75&gt;=3,"13s/2of32s/R4s/31s/6x(N6,R1/N3,R2)",IF(O75&gt;=2,"13s/2of32s/R4s/31s/12x(N6,R2)","Unaceptable")))))))</f>
        <v>Unaceptable</v>
      </c>
      <c r="S75" s="21"/>
      <c r="T75" s="34"/>
    </row>
    <row r="76" spans="1:23" ht="18" x14ac:dyDescent="0.25">
      <c r="B76" s="54">
        <v>75</v>
      </c>
      <c r="C76" s="67" t="s">
        <v>65</v>
      </c>
      <c r="D76" s="477"/>
      <c r="E76" s="469" t="s">
        <v>314</v>
      </c>
      <c r="F76" s="55">
        <v>2</v>
      </c>
      <c r="G76" s="105">
        <v>37</v>
      </c>
      <c r="H76" s="101">
        <v>3.52</v>
      </c>
      <c r="I76" s="433">
        <v>5</v>
      </c>
      <c r="J76" s="56">
        <v>1.7</v>
      </c>
      <c r="K76" s="55">
        <v>1.9</v>
      </c>
      <c r="L76" s="59">
        <f t="shared" si="23"/>
        <v>0.89473684210526316</v>
      </c>
      <c r="M76" s="58">
        <f t="shared" si="22"/>
        <v>10.835237389185345</v>
      </c>
      <c r="N76" s="395">
        <v>14.7</v>
      </c>
      <c r="O76" s="60">
        <f t="shared" si="24"/>
        <v>2.7556818181818179</v>
      </c>
      <c r="P76" s="60">
        <f t="shared" si="17"/>
        <v>11.683903457321103</v>
      </c>
      <c r="Q76" s="663">
        <f t="shared" si="21"/>
        <v>7.1345008727102064</v>
      </c>
      <c r="R76" s="61" t="str">
        <f>IF(O76&gt;=6,"13s(N3,R1)",(IF(O76&gt;=6,"13s(N3,R1)",IF(O76&gt;=5,"13s/2of32s/R4s(N3,R1)",IF(O76&gt;=4,"13s/2of32s/R4s/31s(N3,R1)",IF(O76&gt;=3,"13s/2of32s/R4s/31s/6x(N6,R1/N3,R2)",IF(O76&gt;=2,"13s/2of32s/R4s/31s/12x(N6,R2)","Unaceptable")))))))</f>
        <v>13s/2of32s/R4s/31s/12x(N6,R2)</v>
      </c>
      <c r="S76" s="21"/>
      <c r="T76" s="34"/>
      <c r="W76"/>
    </row>
    <row r="77" spans="1:23" ht="18" x14ac:dyDescent="0.25">
      <c r="B77" s="45">
        <v>76</v>
      </c>
      <c r="C77" s="38" t="s">
        <v>66</v>
      </c>
      <c r="D77" s="467" t="s">
        <v>296</v>
      </c>
      <c r="E77" s="516" t="s">
        <v>313</v>
      </c>
      <c r="F77" s="39">
        <v>1</v>
      </c>
      <c r="G77" s="98">
        <v>36</v>
      </c>
      <c r="H77" s="100">
        <v>7.37</v>
      </c>
      <c r="I77" s="432">
        <v>6</v>
      </c>
      <c r="J77" s="38">
        <v>42.2</v>
      </c>
      <c r="K77" s="43">
        <v>76.3</v>
      </c>
      <c r="L77" s="42">
        <f t="shared" si="23"/>
        <v>0.5530799475753605</v>
      </c>
      <c r="M77" s="64">
        <f t="shared" si="22"/>
        <v>118.74290502627937</v>
      </c>
      <c r="N77" s="351">
        <v>56.6</v>
      </c>
      <c r="O77" s="43">
        <f t="shared" si="24"/>
        <v>6.8656716417910451</v>
      </c>
      <c r="P77" s="43">
        <f t="shared" si="17"/>
        <v>22.909650804846418</v>
      </c>
      <c r="Q77" s="662">
        <f t="shared" si="21"/>
        <v>14.943319949432627</v>
      </c>
      <c r="R77" s="44" t="str">
        <f t="shared" ref="R77:R102" si="25">IF(O77&gt;=6,"13s(N2,R1)",(IF(O77&gt;=6,"13s(N2,R1)",IF(O77&gt;=5,"13s/22s/R4s(N2,R1)",IF(O77&gt;=4,"13s/22s/R4s/41s(N4,R1/N2,R2)",IF(O77&gt;=3,"13s/22s/R4s/41s/8x(N4R2/N2R4)",IF(O77&gt;=2,"13s/22s/R4s/41s/10x(N5R2/N2R5)","Unaceptable")))))))</f>
        <v>13s(N2,R1)</v>
      </c>
      <c r="S77" s="21"/>
      <c r="T77" s="34"/>
    </row>
    <row r="78" spans="1:23" ht="18" x14ac:dyDescent="0.25">
      <c r="B78" s="54">
        <v>77</v>
      </c>
      <c r="C78" s="56" t="s">
        <v>66</v>
      </c>
      <c r="D78" s="477"/>
      <c r="E78" s="469" t="s">
        <v>314</v>
      </c>
      <c r="F78" s="55">
        <v>2</v>
      </c>
      <c r="G78" s="105">
        <v>39</v>
      </c>
      <c r="H78" s="101">
        <v>5.23</v>
      </c>
      <c r="I78" s="433">
        <v>3</v>
      </c>
      <c r="J78" s="56">
        <v>42.2</v>
      </c>
      <c r="K78" s="55">
        <v>76.3</v>
      </c>
      <c r="L78" s="59">
        <f t="shared" ref="L78:L111" si="26">J78/K78</f>
        <v>0.5530799475753605</v>
      </c>
      <c r="M78" s="63">
        <f t="shared" si="22"/>
        <v>117.86733088214055</v>
      </c>
      <c r="N78" s="352">
        <v>56.6</v>
      </c>
      <c r="O78" s="60">
        <f t="shared" ref="O78:O111" si="27">(N78-I78)/H78</f>
        <v>10.248565965583174</v>
      </c>
      <c r="P78" s="60">
        <f t="shared" ref="P78:P111" si="28">SQRT(POWER(3,2)*POWER(H78,2)+POWER(I78,2))</f>
        <v>15.974232375923421</v>
      </c>
      <c r="Q78" s="663">
        <f t="shared" si="21"/>
        <v>10.593253779695154</v>
      </c>
      <c r="R78" s="61" t="str">
        <f t="shared" si="25"/>
        <v>13s(N2,R1)</v>
      </c>
      <c r="S78" s="21"/>
      <c r="T78" s="34"/>
    </row>
    <row r="79" spans="1:23" ht="18" x14ac:dyDescent="0.25">
      <c r="B79" s="45">
        <v>78</v>
      </c>
      <c r="C79" s="38" t="s">
        <v>67</v>
      </c>
      <c r="D79" s="467" t="s">
        <v>297</v>
      </c>
      <c r="E79" s="517" t="s">
        <v>327</v>
      </c>
      <c r="F79" s="39">
        <v>1</v>
      </c>
      <c r="G79" s="98">
        <v>30</v>
      </c>
      <c r="H79" s="100">
        <v>4.9400000000000004</v>
      </c>
      <c r="I79" s="432">
        <v>4</v>
      </c>
      <c r="J79" s="38">
        <v>8.5</v>
      </c>
      <c r="K79" s="43">
        <v>24.5</v>
      </c>
      <c r="L79" s="42">
        <f t="shared" si="26"/>
        <v>0.34693877551020408</v>
      </c>
      <c r="M79" s="64">
        <f t="shared" si="22"/>
        <v>27.250852087962318</v>
      </c>
      <c r="N79" s="575">
        <v>20.2</v>
      </c>
      <c r="O79" s="43">
        <f t="shared" si="27"/>
        <v>3.2793522267206474</v>
      </c>
      <c r="P79" s="43">
        <f t="shared" si="28"/>
        <v>15.350322472182793</v>
      </c>
      <c r="Q79" s="662">
        <f t="shared" si="21"/>
        <v>10.043316849195456</v>
      </c>
      <c r="R79" s="44" t="str">
        <f t="shared" si="25"/>
        <v>13s/22s/R4s/41s/8x(N4R2/N2R4)</v>
      </c>
      <c r="S79" s="21"/>
      <c r="T79" s="34"/>
    </row>
    <row r="80" spans="1:23" ht="18" x14ac:dyDescent="0.25">
      <c r="B80" s="54">
        <v>79</v>
      </c>
      <c r="C80" s="56" t="s">
        <v>67</v>
      </c>
      <c r="D80" s="477"/>
      <c r="E80" s="517" t="s">
        <v>328</v>
      </c>
      <c r="F80" s="55">
        <v>2</v>
      </c>
      <c r="G80" s="105">
        <v>32</v>
      </c>
      <c r="H80" s="101">
        <v>3.32</v>
      </c>
      <c r="I80" s="433">
        <v>0</v>
      </c>
      <c r="J80" s="56">
        <v>8.5</v>
      </c>
      <c r="K80" s="55">
        <v>24.5</v>
      </c>
      <c r="L80" s="59">
        <f t="shared" si="26"/>
        <v>0.34693877551020408</v>
      </c>
      <c r="M80" s="63">
        <f t="shared" si="22"/>
        <v>25.294238547147454</v>
      </c>
      <c r="N80" s="580">
        <v>20.2</v>
      </c>
      <c r="O80" s="60">
        <f t="shared" si="27"/>
        <v>6.0843373493975905</v>
      </c>
      <c r="P80" s="60">
        <f t="shared" si="28"/>
        <v>9.9599999999999991</v>
      </c>
      <c r="Q80" s="663">
        <f t="shared" si="21"/>
        <v>6.7429518758478473</v>
      </c>
      <c r="R80" s="61" t="str">
        <f t="shared" si="25"/>
        <v>13s(N2,R1)</v>
      </c>
      <c r="S80" s="21"/>
      <c r="T80" s="35"/>
    </row>
    <row r="81" spans="2:26" ht="18" x14ac:dyDescent="0.25">
      <c r="B81" s="45">
        <v>80</v>
      </c>
      <c r="C81" s="38" t="s">
        <v>68</v>
      </c>
      <c r="D81" s="467" t="s">
        <v>297</v>
      </c>
      <c r="E81" s="516" t="s">
        <v>313</v>
      </c>
      <c r="F81" s="39">
        <v>1</v>
      </c>
      <c r="G81" s="98">
        <v>33</v>
      </c>
      <c r="H81" s="100">
        <v>4.3499999999999996</v>
      </c>
      <c r="I81" s="432">
        <v>4</v>
      </c>
      <c r="J81" s="38">
        <v>20.399999999999999</v>
      </c>
      <c r="K81" s="43">
        <v>36.4</v>
      </c>
      <c r="L81" s="42">
        <f t="shared" si="26"/>
        <v>0.56043956043956045</v>
      </c>
      <c r="M81" s="64">
        <f t="shared" si="22"/>
        <v>57.817176202232503</v>
      </c>
      <c r="N81" s="351">
        <v>27.3</v>
      </c>
      <c r="O81" s="43">
        <f t="shared" si="27"/>
        <v>5.3563218390804606</v>
      </c>
      <c r="P81" s="43">
        <f t="shared" si="28"/>
        <v>13.649267379606862</v>
      </c>
      <c r="Q81" s="662">
        <f t="shared" si="21"/>
        <v>8.8308344092524091</v>
      </c>
      <c r="R81" s="44" t="str">
        <f t="shared" si="25"/>
        <v>13s/22s/R4s(N2,R1)</v>
      </c>
      <c r="S81" s="21"/>
      <c r="T81" s="35"/>
    </row>
    <row r="82" spans="2:26" ht="18" x14ac:dyDescent="0.25">
      <c r="B82" s="54">
        <v>81</v>
      </c>
      <c r="C82" s="56" t="s">
        <v>68</v>
      </c>
      <c r="D82" s="477"/>
      <c r="E82" s="469" t="s">
        <v>314</v>
      </c>
      <c r="F82" s="55">
        <v>2</v>
      </c>
      <c r="G82" s="105">
        <v>33</v>
      </c>
      <c r="H82" s="101">
        <v>3.67</v>
      </c>
      <c r="I82" s="433">
        <v>1</v>
      </c>
      <c r="J82" s="56">
        <v>20.399999999999999</v>
      </c>
      <c r="K82" s="55">
        <v>36.4</v>
      </c>
      <c r="L82" s="59">
        <f t="shared" si="26"/>
        <v>0.56043956043956045</v>
      </c>
      <c r="M82" s="63">
        <f t="shared" si="22"/>
        <v>57.453674943209691</v>
      </c>
      <c r="N82" s="352">
        <v>27.3</v>
      </c>
      <c r="O82" s="60">
        <f t="shared" si="27"/>
        <v>7.1662125340599454</v>
      </c>
      <c r="P82" s="60">
        <f t="shared" si="28"/>
        <v>11.055319986323326</v>
      </c>
      <c r="Q82" s="663">
        <f t="shared" si="21"/>
        <v>7.4503821337830676</v>
      </c>
      <c r="R82" s="61" t="str">
        <f t="shared" si="25"/>
        <v>13s(N2,R1)</v>
      </c>
      <c r="S82" s="21"/>
      <c r="T82" s="36"/>
    </row>
    <row r="83" spans="2:26" ht="18" x14ac:dyDescent="0.25">
      <c r="B83" s="45">
        <v>82</v>
      </c>
      <c r="C83" s="38" t="s">
        <v>69</v>
      </c>
      <c r="D83" s="467" t="s">
        <v>297</v>
      </c>
      <c r="E83" s="516" t="s">
        <v>313</v>
      </c>
      <c r="F83" s="39">
        <v>1</v>
      </c>
      <c r="G83" s="98">
        <v>36</v>
      </c>
      <c r="H83" s="100">
        <v>4.09</v>
      </c>
      <c r="I83" s="432">
        <v>1</v>
      </c>
      <c r="J83" s="38">
        <v>5.2</v>
      </c>
      <c r="K83" s="43">
        <v>15.6</v>
      </c>
      <c r="L83" s="42">
        <f t="shared" si="26"/>
        <v>0.33333333333333337</v>
      </c>
      <c r="M83" s="64">
        <f t="shared" si="22"/>
        <v>18.337913346943271</v>
      </c>
      <c r="N83" s="574">
        <v>12.6</v>
      </c>
      <c r="O83" s="43">
        <f t="shared" si="27"/>
        <v>2.8361858190709048</v>
      </c>
      <c r="P83" s="43">
        <f t="shared" si="28"/>
        <v>12.310682353143548</v>
      </c>
      <c r="Q83" s="662">
        <f t="shared" si="21"/>
        <v>8.2928329163065726</v>
      </c>
      <c r="R83" s="44" t="str">
        <f t="shared" si="25"/>
        <v>13s/22s/R4s/41s/10x(N5R2/N2R5)</v>
      </c>
      <c r="S83" s="21"/>
      <c r="T83" s="35"/>
    </row>
    <row r="84" spans="2:26" ht="18" x14ac:dyDescent="0.25">
      <c r="B84" s="54">
        <v>83</v>
      </c>
      <c r="C84" s="56" t="s">
        <v>69</v>
      </c>
      <c r="D84" s="477"/>
      <c r="E84" s="469" t="s">
        <v>314</v>
      </c>
      <c r="F84" s="55">
        <v>2</v>
      </c>
      <c r="G84" s="105">
        <v>36</v>
      </c>
      <c r="H84" s="101">
        <v>3.72</v>
      </c>
      <c r="I84" s="433">
        <v>0</v>
      </c>
      <c r="J84" s="56">
        <v>5.2</v>
      </c>
      <c r="K84" s="55">
        <v>15.6</v>
      </c>
      <c r="L84" s="59">
        <f t="shared" si="26"/>
        <v>0.33333333333333337</v>
      </c>
      <c r="M84" s="63">
        <f t="shared" si="22"/>
        <v>17.722215518382573</v>
      </c>
      <c r="N84" s="573">
        <v>12.6</v>
      </c>
      <c r="O84" s="60">
        <f t="shared" si="27"/>
        <v>3.387096774193548</v>
      </c>
      <c r="P84" s="60">
        <f t="shared" si="28"/>
        <v>11.16</v>
      </c>
      <c r="Q84" s="663">
        <f t="shared" si="21"/>
        <v>7.5426255375697924</v>
      </c>
      <c r="R84" s="61" t="str">
        <f t="shared" si="25"/>
        <v>13s/22s/R4s/41s/8x(N4R2/N2R4)</v>
      </c>
      <c r="S84" s="21"/>
      <c r="T84" s="35"/>
    </row>
    <row r="85" spans="2:26" ht="18" x14ac:dyDescent="0.25">
      <c r="B85" s="45">
        <v>84</v>
      </c>
      <c r="C85" s="38" t="s">
        <v>70</v>
      </c>
      <c r="D85" s="467" t="s">
        <v>297</v>
      </c>
      <c r="E85" s="516" t="s">
        <v>313</v>
      </c>
      <c r="F85" s="39">
        <v>1</v>
      </c>
      <c r="G85" s="98">
        <v>36</v>
      </c>
      <c r="H85" s="100">
        <v>4.1500000000000004</v>
      </c>
      <c r="I85" s="432">
        <v>7</v>
      </c>
      <c r="J85" s="38">
        <v>8.9</v>
      </c>
      <c r="K85" s="43">
        <v>33.4</v>
      </c>
      <c r="L85" s="42">
        <f t="shared" si="26"/>
        <v>0.26646706586826352</v>
      </c>
      <c r="M85" s="64">
        <f t="shared" si="22"/>
        <v>27.219665391036681</v>
      </c>
      <c r="N85" s="621">
        <v>24</v>
      </c>
      <c r="O85" s="43">
        <f t="shared" si="27"/>
        <v>4.0963855421686741</v>
      </c>
      <c r="P85" s="43">
        <f t="shared" si="28"/>
        <v>14.282944374322824</v>
      </c>
      <c r="Q85" s="662">
        <f t="shared" si="21"/>
        <v>8.4144881669125375</v>
      </c>
      <c r="R85" s="44" t="str">
        <f t="shared" si="25"/>
        <v>13s/22s/R4s/41s(N4,R1/N2,R2)</v>
      </c>
      <c r="S85" s="21"/>
      <c r="T85" s="35"/>
    </row>
    <row r="86" spans="2:26" ht="18" x14ac:dyDescent="0.25">
      <c r="B86" s="54">
        <v>85</v>
      </c>
      <c r="C86" s="56" t="s">
        <v>70</v>
      </c>
      <c r="D86" s="477"/>
      <c r="E86" s="469" t="s">
        <v>314</v>
      </c>
      <c r="F86" s="55">
        <v>2</v>
      </c>
      <c r="G86" s="105">
        <v>36</v>
      </c>
      <c r="H86" s="101">
        <v>3.19</v>
      </c>
      <c r="I86" s="433">
        <v>4</v>
      </c>
      <c r="J86" s="56">
        <v>8.9</v>
      </c>
      <c r="K86" s="55">
        <v>33.4</v>
      </c>
      <c r="L86" s="59">
        <f t="shared" si="26"/>
        <v>0.26646706586826352</v>
      </c>
      <c r="M86" s="63">
        <f t="shared" si="22"/>
        <v>26.20632144197274</v>
      </c>
      <c r="N86" s="623">
        <v>24</v>
      </c>
      <c r="O86" s="60">
        <f t="shared" si="27"/>
        <v>6.2695924764890281</v>
      </c>
      <c r="P86" s="60">
        <f t="shared" si="28"/>
        <v>10.372314110168473</v>
      </c>
      <c r="Q86" s="663">
        <f t="shared" si="21"/>
        <v>6.4680041572171065</v>
      </c>
      <c r="R86" s="61" t="str">
        <f t="shared" si="25"/>
        <v>13s(N2,R1)</v>
      </c>
      <c r="S86" s="21"/>
      <c r="T86" s="35"/>
    </row>
    <row r="87" spans="2:26" ht="18" x14ac:dyDescent="0.25">
      <c r="B87" s="45">
        <v>86</v>
      </c>
      <c r="C87" s="38" t="s">
        <v>71</v>
      </c>
      <c r="D87" s="467" t="s">
        <v>297</v>
      </c>
      <c r="E87" s="516" t="s">
        <v>313</v>
      </c>
      <c r="F87" s="39">
        <v>1</v>
      </c>
      <c r="G87" s="98">
        <v>36</v>
      </c>
      <c r="H87" s="100">
        <v>1.94</v>
      </c>
      <c r="I87" s="432">
        <v>3</v>
      </c>
      <c r="J87" s="38">
        <v>5.4</v>
      </c>
      <c r="K87" s="43">
        <v>35.9</v>
      </c>
      <c r="L87" s="42">
        <f t="shared" si="26"/>
        <v>0.15041782729805014</v>
      </c>
      <c r="M87" s="64">
        <f t="shared" si="22"/>
        <v>15.904672380152947</v>
      </c>
      <c r="N87" s="373">
        <v>20</v>
      </c>
      <c r="O87" s="43">
        <f t="shared" si="27"/>
        <v>8.7628865979381452</v>
      </c>
      <c r="P87" s="43">
        <f t="shared" si="28"/>
        <v>6.5477018869218533</v>
      </c>
      <c r="Q87" s="662">
        <f t="shared" si="21"/>
        <v>3.9335197695928485</v>
      </c>
      <c r="R87" s="44" t="str">
        <f t="shared" si="25"/>
        <v>13s(N2,R1)</v>
      </c>
      <c r="S87" s="21"/>
      <c r="T87" s="35"/>
    </row>
    <row r="88" spans="2:26" ht="18" x14ac:dyDescent="0.25">
      <c r="B88" s="54">
        <v>87</v>
      </c>
      <c r="C88" s="56" t="s">
        <v>71</v>
      </c>
      <c r="D88" s="477"/>
      <c r="E88" s="469" t="s">
        <v>314</v>
      </c>
      <c r="F88" s="55">
        <v>2</v>
      </c>
      <c r="G88" s="105">
        <v>36</v>
      </c>
      <c r="H88" s="101">
        <v>1.92</v>
      </c>
      <c r="I88" s="433">
        <v>4</v>
      </c>
      <c r="J88" s="56">
        <v>5.4</v>
      </c>
      <c r="K88" s="55">
        <v>35.9</v>
      </c>
      <c r="L88" s="59">
        <f t="shared" si="26"/>
        <v>0.15041782729805014</v>
      </c>
      <c r="M88" s="63">
        <f t="shared" si="22"/>
        <v>15.886014619154802</v>
      </c>
      <c r="N88" s="373">
        <v>20</v>
      </c>
      <c r="O88" s="60">
        <f t="shared" si="27"/>
        <v>8.3333333333333339</v>
      </c>
      <c r="P88" s="60">
        <f t="shared" si="28"/>
        <v>7.0126742402595603</v>
      </c>
      <c r="Q88" s="663">
        <f t="shared" si="21"/>
        <v>3.8929680193908607</v>
      </c>
      <c r="R88" s="61" t="str">
        <f t="shared" si="25"/>
        <v>13s(N2,R1)</v>
      </c>
      <c r="S88" s="21"/>
      <c r="T88" s="35"/>
    </row>
    <row r="89" spans="2:26" ht="18" x14ac:dyDescent="0.25">
      <c r="B89" s="45">
        <v>88</v>
      </c>
      <c r="C89" s="38" t="s">
        <v>72</v>
      </c>
      <c r="D89" s="467" t="s">
        <v>297</v>
      </c>
      <c r="E89" s="516" t="s">
        <v>313</v>
      </c>
      <c r="F89" s="39">
        <v>1</v>
      </c>
      <c r="G89" s="98">
        <v>37</v>
      </c>
      <c r="H89" s="100">
        <v>2.68</v>
      </c>
      <c r="I89" s="432">
        <v>9</v>
      </c>
      <c r="J89" s="38">
        <v>5.9</v>
      </c>
      <c r="K89" s="43">
        <v>47.3</v>
      </c>
      <c r="L89" s="42">
        <f t="shared" si="26"/>
        <v>0.12473572938689219</v>
      </c>
      <c r="M89" s="64">
        <f t="shared" si="22"/>
        <v>17.962071363848885</v>
      </c>
      <c r="N89" s="621">
        <v>25.2</v>
      </c>
      <c r="O89" s="43">
        <f t="shared" si="27"/>
        <v>6.0447761194029841</v>
      </c>
      <c r="P89" s="43">
        <f t="shared" si="28"/>
        <v>12.068206163303643</v>
      </c>
      <c r="Q89" s="662">
        <f t="shared" si="21"/>
        <v>5.4319495280861805</v>
      </c>
      <c r="R89" s="44" t="str">
        <f t="shared" si="25"/>
        <v>13s(N2,R1)</v>
      </c>
      <c r="S89" s="21"/>
      <c r="T89" s="35"/>
    </row>
    <row r="90" spans="2:26" ht="18" x14ac:dyDescent="0.25">
      <c r="B90" s="54">
        <v>89</v>
      </c>
      <c r="C90" s="56" t="s">
        <v>72</v>
      </c>
      <c r="D90" s="477"/>
      <c r="E90" s="469" t="s">
        <v>314</v>
      </c>
      <c r="F90" s="55">
        <v>2</v>
      </c>
      <c r="G90" s="105">
        <v>38</v>
      </c>
      <c r="H90" s="101">
        <v>2.76</v>
      </c>
      <c r="I90" s="433">
        <v>6</v>
      </c>
      <c r="J90" s="56">
        <v>5.9</v>
      </c>
      <c r="K90" s="55">
        <v>47.3</v>
      </c>
      <c r="L90" s="59">
        <f t="shared" si="26"/>
        <v>0.12473572938689219</v>
      </c>
      <c r="M90" s="63">
        <f t="shared" si="22"/>
        <v>18.054908925829562</v>
      </c>
      <c r="N90" s="623">
        <v>25.2</v>
      </c>
      <c r="O90" s="60">
        <f t="shared" si="27"/>
        <v>6.9565217391304355</v>
      </c>
      <c r="P90" s="60">
        <f t="shared" si="28"/>
        <v>10.225380188530888</v>
      </c>
      <c r="Q90" s="663">
        <f t="shared" si="21"/>
        <v>5.592159925429435</v>
      </c>
      <c r="R90" s="61" t="str">
        <f t="shared" si="25"/>
        <v>13s(N2,R1)</v>
      </c>
      <c r="S90" s="21"/>
      <c r="T90" s="35"/>
    </row>
    <row r="91" spans="2:26" ht="18" x14ac:dyDescent="0.25">
      <c r="B91" s="45">
        <v>90</v>
      </c>
      <c r="C91" s="38" t="s">
        <v>73</v>
      </c>
      <c r="D91" s="467" t="s">
        <v>297</v>
      </c>
      <c r="E91" s="516" t="s">
        <v>313</v>
      </c>
      <c r="F91" s="39">
        <v>1</v>
      </c>
      <c r="G91" s="98">
        <v>37</v>
      </c>
      <c r="H91" s="100">
        <v>3.07</v>
      </c>
      <c r="I91" s="432">
        <v>0</v>
      </c>
      <c r="J91" s="38">
        <v>4.5</v>
      </c>
      <c r="K91" s="43">
        <v>16.5</v>
      </c>
      <c r="L91" s="42">
        <f t="shared" si="26"/>
        <v>0.27272727272727271</v>
      </c>
      <c r="M91" s="64">
        <f t="shared" si="22"/>
        <v>15.099608990963972</v>
      </c>
      <c r="N91" s="373">
        <v>18</v>
      </c>
      <c r="O91" s="43">
        <f t="shared" si="27"/>
        <v>5.8631921824104234</v>
      </c>
      <c r="P91" s="43">
        <f t="shared" si="28"/>
        <v>9.2099999999999991</v>
      </c>
      <c r="Q91" s="662">
        <f t="shared" si="21"/>
        <v>6.2224197952330496</v>
      </c>
      <c r="R91" s="44" t="str">
        <f t="shared" si="25"/>
        <v>13s/22s/R4s(N2,R1)</v>
      </c>
      <c r="S91" s="21"/>
      <c r="T91" s="35"/>
      <c r="U91" s="26"/>
      <c r="V91" s="26"/>
      <c r="W91" s="26"/>
      <c r="X91"/>
      <c r="Y91" s="26"/>
      <c r="Z91" s="26"/>
    </row>
    <row r="92" spans="2:26" ht="18" x14ac:dyDescent="0.25">
      <c r="B92" s="54">
        <v>91</v>
      </c>
      <c r="C92" s="56" t="s">
        <v>73</v>
      </c>
      <c r="D92" s="477"/>
      <c r="E92" s="469" t="s">
        <v>314</v>
      </c>
      <c r="F92" s="55">
        <v>2</v>
      </c>
      <c r="G92" s="105">
        <v>37</v>
      </c>
      <c r="H92" s="101">
        <v>2.73</v>
      </c>
      <c r="I92" s="433">
        <v>0</v>
      </c>
      <c r="J92" s="56">
        <v>4.5</v>
      </c>
      <c r="K92" s="55">
        <v>16.5</v>
      </c>
      <c r="L92" s="59">
        <f t="shared" si="26"/>
        <v>0.27272727272727271</v>
      </c>
      <c r="M92" s="63">
        <f t="shared" si="22"/>
        <v>14.589274186195828</v>
      </c>
      <c r="N92" s="373">
        <v>18</v>
      </c>
      <c r="O92" s="60">
        <f t="shared" si="27"/>
        <v>6.5934065934065931</v>
      </c>
      <c r="P92" s="60">
        <f t="shared" si="28"/>
        <v>8.19</v>
      </c>
      <c r="Q92" s="663">
        <f t="shared" si="21"/>
        <v>5.5332918700280862</v>
      </c>
      <c r="R92" s="61" t="str">
        <f t="shared" si="25"/>
        <v>13s(N2,R1)</v>
      </c>
      <c r="S92" s="21"/>
      <c r="T92" s="35"/>
      <c r="U92" s="26"/>
      <c r="V92" s="26"/>
      <c r="W92" s="26"/>
      <c r="X92"/>
      <c r="Y92" s="26"/>
      <c r="Z92" s="26"/>
    </row>
    <row r="93" spans="2:26" ht="18" x14ac:dyDescent="0.25">
      <c r="B93" s="45">
        <v>92</v>
      </c>
      <c r="C93" s="38" t="s">
        <v>74</v>
      </c>
      <c r="D93" s="467" t="s">
        <v>297</v>
      </c>
      <c r="E93" s="516" t="s">
        <v>313</v>
      </c>
      <c r="F93" s="39">
        <v>1</v>
      </c>
      <c r="G93" s="98">
        <v>37</v>
      </c>
      <c r="H93" s="100">
        <v>6.08</v>
      </c>
      <c r="I93" s="432">
        <v>2</v>
      </c>
      <c r="J93" s="38">
        <v>6.5</v>
      </c>
      <c r="K93" s="43">
        <v>13.4</v>
      </c>
      <c r="L93" s="42">
        <f t="shared" si="26"/>
        <v>0.48507462686567165</v>
      </c>
      <c r="M93" s="64">
        <f t="shared" si="22"/>
        <v>24.670537985216292</v>
      </c>
      <c r="N93" s="570">
        <v>13.6</v>
      </c>
      <c r="O93" s="268">
        <f t="shared" si="27"/>
        <v>1.9078947368421051</v>
      </c>
      <c r="P93" s="43">
        <f t="shared" si="28"/>
        <v>18.349321513342122</v>
      </c>
      <c r="Q93" s="662">
        <f t="shared" si="21"/>
        <v>12.323228780135812</v>
      </c>
      <c r="R93" s="44" t="str">
        <f t="shared" si="25"/>
        <v>Unaceptable</v>
      </c>
      <c r="S93" s="7"/>
      <c r="T93" s="7"/>
      <c r="U93" s="7"/>
      <c r="V93" s="7"/>
      <c r="W93" s="7"/>
      <c r="X93"/>
      <c r="Y93" s="24"/>
      <c r="Z93" s="27"/>
    </row>
    <row r="94" spans="2:26" ht="18" x14ac:dyDescent="0.25">
      <c r="B94" s="54">
        <v>93</v>
      </c>
      <c r="C94" s="56" t="s">
        <v>74</v>
      </c>
      <c r="D94" s="477"/>
      <c r="E94" s="469" t="s">
        <v>314</v>
      </c>
      <c r="F94" s="55">
        <v>2</v>
      </c>
      <c r="G94" s="105">
        <v>38</v>
      </c>
      <c r="H94" s="101">
        <v>5.42</v>
      </c>
      <c r="I94" s="433">
        <v>4</v>
      </c>
      <c r="J94" s="56">
        <v>6.5</v>
      </c>
      <c r="K94" s="55">
        <v>13.4</v>
      </c>
      <c r="L94" s="59">
        <f t="shared" si="26"/>
        <v>0.48507462686567165</v>
      </c>
      <c r="M94" s="63">
        <f t="shared" si="22"/>
        <v>23.458899302396951</v>
      </c>
      <c r="N94" s="571">
        <v>13.6</v>
      </c>
      <c r="O94" s="270">
        <f t="shared" si="27"/>
        <v>1.7712177121771218</v>
      </c>
      <c r="P94" s="60">
        <f t="shared" si="28"/>
        <v>16.744778290559719</v>
      </c>
      <c r="Q94" s="663">
        <f t="shared" si="21"/>
        <v>10.98170536080708</v>
      </c>
      <c r="R94" s="61" t="str">
        <f t="shared" si="25"/>
        <v>Unaceptable</v>
      </c>
      <c r="S94" s="24"/>
      <c r="T94" s="24"/>
      <c r="U94" s="24"/>
      <c r="V94" s="24"/>
      <c r="W94" s="24"/>
      <c r="X94"/>
      <c r="Y94" s="24"/>
      <c r="Z94" s="24"/>
    </row>
    <row r="95" spans="2:26" ht="18" x14ac:dyDescent="0.25">
      <c r="B95" s="45">
        <v>94</v>
      </c>
      <c r="C95" s="38" t="s">
        <v>75</v>
      </c>
      <c r="D95" s="467" t="s">
        <v>297</v>
      </c>
      <c r="E95" s="516" t="s">
        <v>313</v>
      </c>
      <c r="F95" s="39">
        <v>1</v>
      </c>
      <c r="G95" s="98">
        <v>37</v>
      </c>
      <c r="H95" s="100">
        <v>5.03</v>
      </c>
      <c r="I95" s="432">
        <v>12</v>
      </c>
      <c r="J95" s="38">
        <v>6.9</v>
      </c>
      <c r="K95" s="43">
        <v>22.8</v>
      </c>
      <c r="L95" s="42">
        <f t="shared" si="26"/>
        <v>0.30263157894736842</v>
      </c>
      <c r="M95" s="64">
        <f t="shared" si="22"/>
        <v>23.668312717217511</v>
      </c>
      <c r="N95" s="572">
        <v>17.5</v>
      </c>
      <c r="O95" s="43">
        <f t="shared" si="27"/>
        <v>1.0934393638170974</v>
      </c>
      <c r="P95" s="43">
        <f t="shared" si="28"/>
        <v>19.279732881967014</v>
      </c>
      <c r="Q95" s="662">
        <f t="shared" si="21"/>
        <v>10.195039599355779</v>
      </c>
      <c r="R95" s="44" t="str">
        <f t="shared" si="25"/>
        <v>Unaceptable</v>
      </c>
      <c r="S95" s="26"/>
      <c r="T95" s="26"/>
      <c r="U95" s="26"/>
      <c r="V95" s="26"/>
      <c r="W95" s="26"/>
      <c r="X95"/>
      <c r="Y95" s="26"/>
      <c r="Z95" s="26"/>
    </row>
    <row r="96" spans="2:26" ht="18" x14ac:dyDescent="0.25">
      <c r="B96" s="54">
        <v>95</v>
      </c>
      <c r="C96" s="56" t="s">
        <v>75</v>
      </c>
      <c r="D96" s="477"/>
      <c r="E96" s="469" t="s">
        <v>314</v>
      </c>
      <c r="F96" s="55">
        <v>2</v>
      </c>
      <c r="G96" s="105">
        <v>37</v>
      </c>
      <c r="H96" s="101">
        <v>3.58</v>
      </c>
      <c r="I96" s="433">
        <v>16</v>
      </c>
      <c r="J96" s="56">
        <v>6.9</v>
      </c>
      <c r="K96" s="55">
        <v>22.8</v>
      </c>
      <c r="L96" s="59">
        <f t="shared" si="26"/>
        <v>0.30263157894736842</v>
      </c>
      <c r="M96" s="63">
        <f t="shared" si="22"/>
        <v>21.546881827308564</v>
      </c>
      <c r="N96" s="573">
        <v>17.5</v>
      </c>
      <c r="O96" s="60">
        <f t="shared" si="27"/>
        <v>0.41899441340782123</v>
      </c>
      <c r="P96" s="60">
        <f t="shared" si="28"/>
        <v>19.270381418124551</v>
      </c>
      <c r="Q96" s="663">
        <f t="shared" si="21"/>
        <v>7.2561116830404941</v>
      </c>
      <c r="R96" s="61" t="str">
        <f t="shared" si="25"/>
        <v>Unaceptable</v>
      </c>
      <c r="S96" s="26"/>
      <c r="T96" s="26"/>
      <c r="U96" s="26"/>
      <c r="V96" s="26"/>
      <c r="W96" s="26"/>
      <c r="X96"/>
      <c r="Y96" s="26"/>
      <c r="Z96" s="26"/>
    </row>
    <row r="97" spans="2:26" ht="18" x14ac:dyDescent="0.25">
      <c r="B97" s="45">
        <v>96</v>
      </c>
      <c r="C97" s="38" t="s">
        <v>76</v>
      </c>
      <c r="D97" s="467" t="s">
        <v>297</v>
      </c>
      <c r="E97" s="516" t="s">
        <v>318</v>
      </c>
      <c r="F97" s="39">
        <v>1</v>
      </c>
      <c r="G97" s="98">
        <v>31</v>
      </c>
      <c r="H97" s="100">
        <v>3.94</v>
      </c>
      <c r="I97" s="432">
        <v>0</v>
      </c>
      <c r="J97" s="38">
        <v>1.9</v>
      </c>
      <c r="K97" s="39">
        <v>5.7</v>
      </c>
      <c r="L97" s="42">
        <f t="shared" si="26"/>
        <v>0.33333333333333331</v>
      </c>
      <c r="M97" s="64">
        <f t="shared" si="22"/>
        <v>12.124655686657665</v>
      </c>
      <c r="N97" s="578">
        <v>10</v>
      </c>
      <c r="O97" s="43">
        <f t="shared" si="27"/>
        <v>2.5380710659898478</v>
      </c>
      <c r="P97" s="43">
        <f t="shared" si="28"/>
        <v>11.82</v>
      </c>
      <c r="Q97" s="662">
        <f t="shared" si="21"/>
        <v>8.0060880060920088</v>
      </c>
      <c r="R97" s="44" t="str">
        <f t="shared" si="25"/>
        <v>13s/22s/R4s/41s/10x(N5R2/N2R5)</v>
      </c>
      <c r="S97" s="26"/>
      <c r="T97" s="26"/>
      <c r="U97" s="26"/>
      <c r="V97" s="26"/>
      <c r="W97" s="26"/>
      <c r="X97" s="26"/>
      <c r="Y97" s="26"/>
      <c r="Z97" s="26"/>
    </row>
    <row r="98" spans="2:26" ht="18" x14ac:dyDescent="0.25">
      <c r="B98" s="54">
        <v>97</v>
      </c>
      <c r="C98" s="56" t="s">
        <v>76</v>
      </c>
      <c r="D98" s="477"/>
      <c r="E98" s="469" t="s">
        <v>319</v>
      </c>
      <c r="F98" s="55">
        <v>2</v>
      </c>
      <c r="G98" s="105">
        <v>31</v>
      </c>
      <c r="H98" s="101">
        <v>1.37</v>
      </c>
      <c r="I98" s="433">
        <v>1</v>
      </c>
      <c r="J98" s="56">
        <v>1.9</v>
      </c>
      <c r="K98" s="55">
        <v>5.7</v>
      </c>
      <c r="L98" s="59">
        <f t="shared" si="26"/>
        <v>0.33333333333333331</v>
      </c>
      <c r="M98" s="63">
        <f t="shared" si="22"/>
        <v>6.4928383685411415</v>
      </c>
      <c r="N98" s="579">
        <v>10</v>
      </c>
      <c r="O98" s="60">
        <f t="shared" si="27"/>
        <v>6.5693430656934302</v>
      </c>
      <c r="P98" s="60">
        <f t="shared" si="28"/>
        <v>4.2299054362952377</v>
      </c>
      <c r="Q98" s="663">
        <f t="shared" si="21"/>
        <v>2.7838427838441757</v>
      </c>
      <c r="R98" s="61" t="str">
        <f t="shared" si="25"/>
        <v>13s(N2,R1)</v>
      </c>
      <c r="S98" s="26"/>
      <c r="T98" s="26"/>
      <c r="U98" s="26"/>
      <c r="V98" s="26"/>
      <c r="W98" s="26"/>
      <c r="X98" s="26"/>
      <c r="Y98" s="26"/>
      <c r="Z98" s="26"/>
    </row>
    <row r="99" spans="2:26" ht="18" x14ac:dyDescent="0.25">
      <c r="B99" s="45">
        <v>98</v>
      </c>
      <c r="C99" s="38" t="s">
        <v>185</v>
      </c>
      <c r="D99" s="467" t="s">
        <v>297</v>
      </c>
      <c r="E99" s="517" t="s">
        <v>321</v>
      </c>
      <c r="F99" s="39">
        <v>1</v>
      </c>
      <c r="G99" s="98">
        <v>28</v>
      </c>
      <c r="H99" s="100">
        <v>5.14</v>
      </c>
      <c r="I99" s="432">
        <v>0</v>
      </c>
      <c r="J99" s="38">
        <v>3.4</v>
      </c>
      <c r="K99" s="39">
        <v>5.9</v>
      </c>
      <c r="L99" s="42">
        <f t="shared" si="26"/>
        <v>0.57627118644067787</v>
      </c>
      <c r="M99" s="64">
        <f t="shared" si="22"/>
        <v>17.082296763608809</v>
      </c>
      <c r="N99" s="574">
        <v>6.8</v>
      </c>
      <c r="O99" s="43">
        <f t="shared" si="27"/>
        <v>1.3229571984435797</v>
      </c>
      <c r="P99" s="43">
        <f t="shared" si="28"/>
        <v>15.419999999999998</v>
      </c>
      <c r="Q99" s="662">
        <f t="shared" si="21"/>
        <v>10.461961028957647</v>
      </c>
      <c r="R99" s="44" t="str">
        <f t="shared" si="25"/>
        <v>Unaceptable</v>
      </c>
      <c r="S99" s="26"/>
    </row>
    <row r="100" spans="2:26" ht="18" x14ac:dyDescent="0.25">
      <c r="B100" s="54">
        <v>99</v>
      </c>
      <c r="C100" s="56" t="s">
        <v>185</v>
      </c>
      <c r="D100" s="477"/>
      <c r="E100" s="517" t="s">
        <v>320</v>
      </c>
      <c r="F100" s="55">
        <v>2</v>
      </c>
      <c r="G100" s="105">
        <v>28</v>
      </c>
      <c r="H100" s="101">
        <v>4.4800000000000004</v>
      </c>
      <c r="I100" s="433">
        <v>1</v>
      </c>
      <c r="J100" s="56">
        <v>3.4</v>
      </c>
      <c r="K100" s="55">
        <v>5.9</v>
      </c>
      <c r="L100" s="59">
        <f t="shared" si="26"/>
        <v>0.57627118644067787</v>
      </c>
      <c r="M100" s="63">
        <f t="shared" si="22"/>
        <v>15.589185010128016</v>
      </c>
      <c r="N100" s="573">
        <v>6.8</v>
      </c>
      <c r="O100" s="60">
        <f t="shared" si="27"/>
        <v>1.294642857142857</v>
      </c>
      <c r="P100" s="60">
        <f t="shared" si="28"/>
        <v>13.477151034250527</v>
      </c>
      <c r="Q100" s="663">
        <f t="shared" si="21"/>
        <v>9.1185963832160049</v>
      </c>
      <c r="R100" s="61" t="str">
        <f t="shared" si="25"/>
        <v>Unaceptable</v>
      </c>
      <c r="S100" s="26"/>
    </row>
    <row r="101" spans="2:26" ht="18" x14ac:dyDescent="0.25">
      <c r="B101" s="45">
        <v>100</v>
      </c>
      <c r="C101" s="38" t="s">
        <v>78</v>
      </c>
      <c r="D101" s="467" t="s">
        <v>297</v>
      </c>
      <c r="E101" s="516" t="s">
        <v>313</v>
      </c>
      <c r="F101" s="39">
        <v>1</v>
      </c>
      <c r="G101" s="98">
        <v>29</v>
      </c>
      <c r="H101" s="100">
        <v>2.89</v>
      </c>
      <c r="I101" s="432">
        <v>4</v>
      </c>
      <c r="J101" s="41">
        <v>3</v>
      </c>
      <c r="K101" s="39">
        <v>4.3</v>
      </c>
      <c r="L101" s="42">
        <f t="shared" si="26"/>
        <v>0.69767441860465118</v>
      </c>
      <c r="M101" s="64">
        <f t="shared" si="22"/>
        <v>11.546413067268984</v>
      </c>
      <c r="N101" s="564">
        <v>15</v>
      </c>
      <c r="O101" s="43">
        <f t="shared" si="27"/>
        <v>3.8062283737024218</v>
      </c>
      <c r="P101" s="43">
        <f t="shared" si="28"/>
        <v>9.548240675642818</v>
      </c>
      <c r="Q101" s="662">
        <f t="shared" si="21"/>
        <v>5.8788105763924259</v>
      </c>
      <c r="R101" s="44" t="str">
        <f t="shared" si="25"/>
        <v>13s/22s/R4s/41s/8x(N4R2/N2R4)</v>
      </c>
      <c r="S101" s="26"/>
    </row>
    <row r="102" spans="2:26" ht="18" x14ac:dyDescent="0.25">
      <c r="B102" s="54">
        <v>101</v>
      </c>
      <c r="C102" s="56" t="s">
        <v>78</v>
      </c>
      <c r="D102" s="478"/>
      <c r="E102" s="469" t="s">
        <v>314</v>
      </c>
      <c r="F102" s="55">
        <v>2</v>
      </c>
      <c r="G102" s="105">
        <v>30</v>
      </c>
      <c r="H102" s="102">
        <v>2.58</v>
      </c>
      <c r="I102" s="433">
        <v>2</v>
      </c>
      <c r="J102" s="49">
        <v>3</v>
      </c>
      <c r="K102" s="47">
        <v>4.3</v>
      </c>
      <c r="L102" s="50">
        <f t="shared" si="26"/>
        <v>0.69767441860465118</v>
      </c>
      <c r="M102" s="62">
        <f t="shared" si="22"/>
        <v>10.967736889623129</v>
      </c>
      <c r="N102" s="565">
        <v>15</v>
      </c>
      <c r="O102" s="60">
        <f t="shared" si="27"/>
        <v>5.0387596899224807</v>
      </c>
      <c r="P102" s="60">
        <f t="shared" si="28"/>
        <v>7.9942229140798924</v>
      </c>
      <c r="Q102" s="663">
        <f t="shared" si="21"/>
        <v>5.2452950346000558</v>
      </c>
      <c r="R102" s="52" t="str">
        <f t="shared" si="25"/>
        <v>13s/22s/R4s(N2,R1)</v>
      </c>
      <c r="S102" s="26"/>
    </row>
    <row r="103" spans="2:26" ht="18" x14ac:dyDescent="0.25">
      <c r="B103" s="69">
        <v>102</v>
      </c>
      <c r="C103" s="70" t="s">
        <v>79</v>
      </c>
      <c r="D103" s="467" t="s">
        <v>296</v>
      </c>
      <c r="E103" s="516" t="s">
        <v>322</v>
      </c>
      <c r="F103" s="39">
        <v>1</v>
      </c>
      <c r="G103" s="106">
        <v>31</v>
      </c>
      <c r="H103" s="100">
        <v>6.06</v>
      </c>
      <c r="I103" s="434">
        <v>1</v>
      </c>
      <c r="J103" s="92"/>
      <c r="K103" s="93"/>
      <c r="L103" s="93"/>
      <c r="M103" s="94"/>
      <c r="N103" s="366">
        <v>20</v>
      </c>
      <c r="O103" s="268">
        <f t="shared" si="27"/>
        <v>3.1353135313531357</v>
      </c>
      <c r="P103" s="66">
        <f t="shared" si="28"/>
        <v>18.207481978571337</v>
      </c>
      <c r="Q103" s="662">
        <f t="shared" si="21"/>
        <v>12.313932313938471</v>
      </c>
      <c r="R103" s="250" t="str">
        <f>IF(O103&gt;=6,"13s(N3,R1)",(IF(O103&gt;=6,"13s(N3,R1)",IF(O103&gt;=5,"13s/2of32s/R4s(N3,R1)",IF(O103&gt;=4,"13s/2of32s/R4s/31s(N3,R1)",IF(O103&gt;=3,"13s/2of32s/R4s/31s/6x(N6,R1/N3,R2)",IF(O103&gt;=2,"13s/2of32s/R4s/31s/12x(N6,R2)","Unaceptable")))))))</f>
        <v>13s/2of32s/R4s/31s/6x(N6,R1/N3,R2)</v>
      </c>
      <c r="S103" s="26"/>
    </row>
    <row r="104" spans="2:26" ht="18" x14ac:dyDescent="0.25">
      <c r="B104" s="73">
        <v>103</v>
      </c>
      <c r="C104" s="468" t="s">
        <v>79</v>
      </c>
      <c r="D104" s="477"/>
      <c r="E104" s="518" t="s">
        <v>323</v>
      </c>
      <c r="F104" s="47">
        <v>2</v>
      </c>
      <c r="G104" s="272">
        <v>29</v>
      </c>
      <c r="H104" s="102">
        <v>4.88</v>
      </c>
      <c r="I104" s="435">
        <v>3</v>
      </c>
      <c r="J104" s="669" t="s">
        <v>388</v>
      </c>
      <c r="K104" s="670"/>
      <c r="L104" s="670"/>
      <c r="M104" s="671"/>
      <c r="N104" s="367">
        <v>20</v>
      </c>
      <c r="O104" s="269">
        <f t="shared" si="27"/>
        <v>3.4836065573770494</v>
      </c>
      <c r="P104" s="82">
        <f t="shared" si="28"/>
        <v>14.944216272524967</v>
      </c>
      <c r="Q104" s="664">
        <f t="shared" si="21"/>
        <v>9.9268496930086645</v>
      </c>
      <c r="R104" s="251" t="str">
        <f>IF(O104&gt;=6,"13s(N3,R1)",(IF(O104&gt;=6,"13s(N3,R1)",IF(O104&gt;=5,"13s/2of32s/R4s(N3,R1)",IF(O104&gt;=4,"13s/2of32s/R4s/31s(N3,R1)",IF(O104&gt;=3,"13s/2of32s/R4s/31s/6x(N6,R1/N3,R2)",IF(O104&gt;=2,"13s/2of32s/R4s/31s/12x(N6,R2)","Unaceptable")))))))</f>
        <v>13s/2of32s/R4s/31s/6x(N6,R1/N3,R2)</v>
      </c>
      <c r="S104" s="26"/>
    </row>
    <row r="105" spans="2:26" ht="18" x14ac:dyDescent="0.25">
      <c r="B105" s="54">
        <v>104</v>
      </c>
      <c r="C105" s="72" t="s">
        <v>79</v>
      </c>
      <c r="D105" s="478"/>
      <c r="E105" s="469" t="s">
        <v>324</v>
      </c>
      <c r="F105" s="55">
        <v>3</v>
      </c>
      <c r="G105" s="107">
        <v>24</v>
      </c>
      <c r="H105" s="101">
        <v>4.96</v>
      </c>
      <c r="I105" s="436">
        <v>4</v>
      </c>
      <c r="J105" s="95"/>
      <c r="K105" s="96"/>
      <c r="L105" s="96"/>
      <c r="M105" s="97"/>
      <c r="N105" s="368">
        <v>20</v>
      </c>
      <c r="O105" s="270">
        <f t="shared" si="27"/>
        <v>3.2258064516129035</v>
      </c>
      <c r="P105" s="68">
        <f t="shared" si="28"/>
        <v>15.408257526404471</v>
      </c>
      <c r="Q105" s="663">
        <f t="shared" si="21"/>
        <v>10.124557603503803</v>
      </c>
      <c r="R105" s="252" t="str">
        <f>IF(O105&gt;=6,"13s(N3,R1)",(IF(O105&gt;=6,"13s(N3,R1)",IF(O105&gt;=5,"13s/2of32s/R4s(N3,R1)",IF(O105&gt;=4,"13s/2of32s/R4s/31s(N3,R1)",IF(O105&gt;=3,"13s/2of32s/R4s/31s/6x(N6,R1/N3,R2)",IF(O105&gt;=2,"13s/2of32s/R4s/31s/12x(N6,R2)","Unaceptable")))))))</f>
        <v>13s/2of32s/R4s/31s/6x(N6,R1/N3,R2)</v>
      </c>
      <c r="S105" s="26"/>
    </row>
    <row r="106" spans="2:26" ht="18" x14ac:dyDescent="0.25">
      <c r="B106" s="69">
        <v>105</v>
      </c>
      <c r="C106" s="46" t="s">
        <v>80</v>
      </c>
      <c r="D106" s="467" t="s">
        <v>297</v>
      </c>
      <c r="E106" s="516" t="s">
        <v>325</v>
      </c>
      <c r="F106" s="39">
        <v>1</v>
      </c>
      <c r="G106" s="98">
        <v>33</v>
      </c>
      <c r="H106" s="102">
        <v>5.81</v>
      </c>
      <c r="I106" s="432">
        <v>2</v>
      </c>
      <c r="J106" s="46">
        <v>5.2</v>
      </c>
      <c r="K106" s="51">
        <v>15.3</v>
      </c>
      <c r="L106" s="50">
        <f t="shared" si="26"/>
        <v>0.33986928104575165</v>
      </c>
      <c r="M106" s="62">
        <f t="shared" ref="M106:M111" si="29">SQRT(POWER(H106,2)+POWER(J106,2))*1.96*SQRT(2)</f>
        <v>21.612695239603966</v>
      </c>
      <c r="N106" s="572">
        <v>12.5</v>
      </c>
      <c r="O106" s="43">
        <f t="shared" si="27"/>
        <v>1.8072289156626506</v>
      </c>
      <c r="P106" s="43">
        <f t="shared" si="28"/>
        <v>17.544369467153842</v>
      </c>
      <c r="Q106" s="662">
        <f t="shared" si="21"/>
        <v>11.794746647760116</v>
      </c>
      <c r="R106" s="52" t="str">
        <f t="shared" ref="R106:R113" si="30">IF(O106&gt;=6,"13s(N2,R1)",(IF(O106&gt;=6,"13s(N2,R1)",IF(O106&gt;=5,"13s/22s/R4s(N2,R1)",IF(O106&gt;=4,"13s/22s/R4s/41s(N4,R1/N2,R2)",IF(O106&gt;=3,"13s/22s/R4s/41s/8x(N4R2/N2R4)",IF(O106&gt;=2,"13s/22s/R4s/41s/10x(N5R2/N2R5)","Unaceptable")))))))</f>
        <v>Unaceptable</v>
      </c>
      <c r="S106" s="26"/>
    </row>
    <row r="107" spans="2:26" ht="18" x14ac:dyDescent="0.25">
      <c r="B107" s="71">
        <v>106</v>
      </c>
      <c r="C107" s="56" t="s">
        <v>80</v>
      </c>
      <c r="D107" s="477"/>
      <c r="E107" s="469" t="s">
        <v>326</v>
      </c>
      <c r="F107" s="55">
        <v>2</v>
      </c>
      <c r="G107" s="105">
        <v>30</v>
      </c>
      <c r="H107" s="101">
        <v>8.51</v>
      </c>
      <c r="I107" s="433">
        <v>3</v>
      </c>
      <c r="J107" s="56">
        <v>5.2</v>
      </c>
      <c r="K107" s="55">
        <v>15.3</v>
      </c>
      <c r="L107" s="59">
        <f t="shared" si="26"/>
        <v>0.33986928104575165</v>
      </c>
      <c r="M107" s="63">
        <f t="shared" si="29"/>
        <v>27.643658229691667</v>
      </c>
      <c r="N107" s="573">
        <v>12.5</v>
      </c>
      <c r="O107" s="60">
        <f t="shared" si="27"/>
        <v>1.1163337250293772</v>
      </c>
      <c r="P107" s="60">
        <f t="shared" si="28"/>
        <v>25.705658910053248</v>
      </c>
      <c r="Q107" s="663">
        <f t="shared" si="21"/>
        <v>17.301341373816459</v>
      </c>
      <c r="R107" s="61" t="str">
        <f t="shared" si="30"/>
        <v>Unaceptable</v>
      </c>
      <c r="S107" s="26"/>
    </row>
    <row r="108" spans="2:26" ht="18" x14ac:dyDescent="0.25">
      <c r="B108" s="69">
        <v>107</v>
      </c>
      <c r="C108" s="38" t="s">
        <v>269</v>
      </c>
      <c r="D108" s="467" t="s">
        <v>297</v>
      </c>
      <c r="E108" s="517" t="s">
        <v>329</v>
      </c>
      <c r="F108" s="39">
        <v>1</v>
      </c>
      <c r="G108" s="98">
        <v>32</v>
      </c>
      <c r="H108" s="100">
        <v>4.8600000000000003</v>
      </c>
      <c r="I108" s="432">
        <v>2</v>
      </c>
      <c r="J108" s="38">
        <v>23.3</v>
      </c>
      <c r="K108" s="43">
        <v>26.5</v>
      </c>
      <c r="L108" s="42">
        <f t="shared" si="26"/>
        <v>0.87924528301886795</v>
      </c>
      <c r="M108" s="64">
        <f t="shared" si="29"/>
        <v>65.97428710277967</v>
      </c>
      <c r="N108" s="351">
        <v>28.4</v>
      </c>
      <c r="O108" s="43">
        <f t="shared" si="27"/>
        <v>5.432098765432098</v>
      </c>
      <c r="P108" s="43">
        <f t="shared" si="28"/>
        <v>14.71653491824757</v>
      </c>
      <c r="Q108" s="662">
        <f t="shared" si="21"/>
        <v>9.8707066616326919</v>
      </c>
      <c r="R108" s="44" t="str">
        <f t="shared" si="30"/>
        <v>13s/22s/R4s(N2,R1)</v>
      </c>
      <c r="S108" s="26"/>
    </row>
    <row r="109" spans="2:26" ht="18" x14ac:dyDescent="0.25">
      <c r="B109" s="71">
        <v>108</v>
      </c>
      <c r="C109" s="56" t="s">
        <v>269</v>
      </c>
      <c r="D109" s="477"/>
      <c r="E109" s="517" t="s">
        <v>330</v>
      </c>
      <c r="F109" s="55">
        <v>2</v>
      </c>
      <c r="G109" s="105">
        <v>33</v>
      </c>
      <c r="H109" s="101">
        <v>3.29</v>
      </c>
      <c r="I109" s="433">
        <v>0</v>
      </c>
      <c r="J109" s="56">
        <v>23.3</v>
      </c>
      <c r="K109" s="55">
        <v>26.5</v>
      </c>
      <c r="L109" s="59">
        <f t="shared" si="26"/>
        <v>0.87924528301886795</v>
      </c>
      <c r="M109" s="63">
        <f t="shared" si="29"/>
        <v>65.224965872892568</v>
      </c>
      <c r="N109" s="352">
        <v>28.4</v>
      </c>
      <c r="O109" s="60">
        <f t="shared" si="27"/>
        <v>8.6322188449848021</v>
      </c>
      <c r="P109" s="60">
        <f t="shared" si="28"/>
        <v>9.8699999999999992</v>
      </c>
      <c r="Q109" s="663">
        <f t="shared" si="21"/>
        <v>6.6789529210207883</v>
      </c>
      <c r="R109" s="61" t="str">
        <f t="shared" si="30"/>
        <v>13s(N2,R1)</v>
      </c>
      <c r="S109" s="26"/>
    </row>
    <row r="110" spans="2:26" ht="18" x14ac:dyDescent="0.25">
      <c r="B110" s="69">
        <v>109</v>
      </c>
      <c r="C110" s="38" t="s">
        <v>118</v>
      </c>
      <c r="D110" s="467" t="s">
        <v>297</v>
      </c>
      <c r="E110" s="576"/>
      <c r="F110" s="39">
        <v>1</v>
      </c>
      <c r="G110" s="586"/>
      <c r="H110" s="628"/>
      <c r="I110" s="588"/>
      <c r="J110" s="38">
        <v>3.4</v>
      </c>
      <c r="K110" s="43">
        <v>18.7</v>
      </c>
      <c r="L110" s="42">
        <f t="shared" si="26"/>
        <v>0.18181818181818182</v>
      </c>
      <c r="M110" s="64">
        <f t="shared" si="29"/>
        <v>9.4243191796543062</v>
      </c>
      <c r="N110" s="351">
        <v>7.56</v>
      </c>
      <c r="O110" s="43" t="e">
        <f t="shared" si="27"/>
        <v>#DIV/0!</v>
      </c>
      <c r="P110" s="43">
        <f t="shared" si="28"/>
        <v>0</v>
      </c>
      <c r="Q110" s="662" t="e">
        <f t="shared" si="21"/>
        <v>#DIV/0!</v>
      </c>
      <c r="R110" s="44" t="e">
        <f t="shared" si="30"/>
        <v>#DIV/0!</v>
      </c>
      <c r="S110" s="26"/>
    </row>
    <row r="111" spans="2:26" ht="18" x14ac:dyDescent="0.25">
      <c r="B111" s="71">
        <v>110</v>
      </c>
      <c r="C111" s="46" t="s">
        <v>118</v>
      </c>
      <c r="D111" s="477"/>
      <c r="E111" s="577"/>
      <c r="F111" s="47">
        <v>2</v>
      </c>
      <c r="G111" s="610"/>
      <c r="H111" s="611"/>
      <c r="I111" s="612"/>
      <c r="J111" s="46">
        <v>3.4</v>
      </c>
      <c r="K111" s="51">
        <v>18.7</v>
      </c>
      <c r="L111" s="50">
        <f t="shared" si="26"/>
        <v>0.18181818181818182</v>
      </c>
      <c r="M111" s="62">
        <f t="shared" si="29"/>
        <v>9.4243191796543062</v>
      </c>
      <c r="N111" s="353">
        <v>7.56</v>
      </c>
      <c r="O111" s="51" t="e">
        <f t="shared" si="27"/>
        <v>#DIV/0!</v>
      </c>
      <c r="P111" s="51">
        <f t="shared" si="28"/>
        <v>0</v>
      </c>
      <c r="Q111" s="663" t="e">
        <f t="shared" si="21"/>
        <v>#DIV/0!</v>
      </c>
      <c r="R111" s="52" t="e">
        <f t="shared" si="30"/>
        <v>#DIV/0!</v>
      </c>
    </row>
    <row r="112" spans="2:26" ht="18" x14ac:dyDescent="0.25">
      <c r="B112" s="69">
        <v>111</v>
      </c>
      <c r="C112" s="541" t="s">
        <v>377</v>
      </c>
      <c r="D112" s="540" t="s">
        <v>297</v>
      </c>
      <c r="E112" s="516" t="s">
        <v>378</v>
      </c>
      <c r="F112" s="521">
        <v>1</v>
      </c>
      <c r="G112" s="98">
        <v>24</v>
      </c>
      <c r="H112" s="100">
        <v>4.95</v>
      </c>
      <c r="I112" s="434">
        <v>3</v>
      </c>
      <c r="J112" s="70">
        <v>8.3000000000000007</v>
      </c>
      <c r="K112" s="43">
        <v>33.5</v>
      </c>
      <c r="L112" s="42">
        <f t="shared" ref="L112" si="31">J112/K112</f>
        <v>0.24776119402985078</v>
      </c>
      <c r="M112" s="40">
        <f t="shared" ref="M112" si="32">SQRT(POWER(H112,2)+POWER(J112,2))*1.96*SQRT(2)</f>
        <v>26.787184547839292</v>
      </c>
      <c r="N112" s="621">
        <v>23.2</v>
      </c>
      <c r="O112" s="43">
        <f t="shared" ref="O112" si="33">(N112-I112)/H112</f>
        <v>4.0808080808080804</v>
      </c>
      <c r="P112" s="268">
        <f t="shared" ref="P112:P113" si="34">SQRT(POWER(3,2)*POWER(H112,2)+POWER(I112,2))</f>
        <v>15.15</v>
      </c>
      <c r="Q112" s="662">
        <f t="shared" si="21"/>
        <v>10.10414518898061</v>
      </c>
      <c r="R112" s="44" t="str">
        <f t="shared" si="30"/>
        <v>13s/22s/R4s/41s(N4,R1/N2,R2)</v>
      </c>
    </row>
    <row r="113" spans="2:22" ht="18" x14ac:dyDescent="0.25">
      <c r="B113" s="71">
        <v>112</v>
      </c>
      <c r="C113" s="542" t="s">
        <v>377</v>
      </c>
      <c r="D113" s="520"/>
      <c r="E113" s="469" t="s">
        <v>379</v>
      </c>
      <c r="F113" s="522">
        <v>2</v>
      </c>
      <c r="G113" s="105">
        <v>21</v>
      </c>
      <c r="H113" s="101">
        <v>4.75</v>
      </c>
      <c r="I113" s="436">
        <v>4</v>
      </c>
      <c r="J113" s="468">
        <v>8.3000000000000007</v>
      </c>
      <c r="K113" s="51">
        <v>33.5</v>
      </c>
      <c r="L113" s="50">
        <f t="shared" ref="L113" si="35">J113/K113</f>
        <v>0.24776119402985078</v>
      </c>
      <c r="M113" s="48">
        <f t="shared" ref="M113" si="36">SQRT(POWER(H113,2)+POWER(J113,2))*1.96*SQRT(2)</f>
        <v>26.507505503158914</v>
      </c>
      <c r="N113" s="622">
        <v>23.2</v>
      </c>
      <c r="O113" s="51">
        <f t="shared" ref="O113" si="37">(N113-I113)/H113</f>
        <v>4.0421052631578949</v>
      </c>
      <c r="P113" s="270">
        <f t="shared" si="34"/>
        <v>14.800760115615684</v>
      </c>
      <c r="Q113" s="663">
        <f t="shared" si="21"/>
        <v>9.7235599986640207</v>
      </c>
      <c r="R113" s="61" t="str">
        <f t="shared" si="30"/>
        <v>13s/22s/R4s/41s(N4,R1/N2,R2)</v>
      </c>
    </row>
    <row r="114" spans="2:22" ht="18" x14ac:dyDescent="0.25">
      <c r="B114" s="538">
        <v>113</v>
      </c>
      <c r="C114" s="539" t="s">
        <v>159</v>
      </c>
      <c r="D114" s="458" t="s">
        <v>300</v>
      </c>
      <c r="E114" s="132" t="s">
        <v>331</v>
      </c>
      <c r="F114" s="132">
        <v>1</v>
      </c>
      <c r="G114" s="133">
        <v>50</v>
      </c>
      <c r="H114" s="449">
        <v>24.87</v>
      </c>
      <c r="I114" s="443">
        <v>20</v>
      </c>
      <c r="J114" s="159"/>
      <c r="K114" s="160"/>
      <c r="L114" s="161"/>
      <c r="M114" s="160"/>
      <c r="N114" s="295"/>
      <c r="O114" s="162"/>
      <c r="P114" s="267">
        <f t="shared" ref="P114:P135" si="38">SQRT(POWER(3,2)*POWER(H114,2)+POWER(I114,2))</f>
        <v>77.244107218609244</v>
      </c>
      <c r="Q114" s="152">
        <f t="shared" si="21"/>
        <v>50.234937563412977</v>
      </c>
      <c r="R114" s="640"/>
    </row>
    <row r="115" spans="2:22" ht="18" x14ac:dyDescent="0.25">
      <c r="B115" s="147">
        <v>114</v>
      </c>
      <c r="C115" s="163" t="s">
        <v>159</v>
      </c>
      <c r="D115" s="510"/>
      <c r="E115" s="123" t="s">
        <v>332</v>
      </c>
      <c r="F115" s="123">
        <v>2</v>
      </c>
      <c r="G115" s="124">
        <v>48</v>
      </c>
      <c r="H115" s="440">
        <v>18.25</v>
      </c>
      <c r="I115" s="438">
        <v>1</v>
      </c>
      <c r="J115" s="666" t="s">
        <v>388</v>
      </c>
      <c r="K115" s="667"/>
      <c r="L115" s="667"/>
      <c r="M115" s="667"/>
      <c r="N115" s="667"/>
      <c r="O115" s="668"/>
      <c r="P115" s="174">
        <f t="shared" si="38"/>
        <v>54.759131658564492</v>
      </c>
      <c r="Q115" s="155">
        <f t="shared" si="21"/>
        <v>36.878248444487348</v>
      </c>
      <c r="R115" s="642" t="s">
        <v>388</v>
      </c>
      <c r="S115"/>
      <c r="T115"/>
      <c r="U115"/>
      <c r="V115"/>
    </row>
    <row r="116" spans="2:22" ht="18" x14ac:dyDescent="0.25">
      <c r="B116" s="538">
        <v>115</v>
      </c>
      <c r="C116" s="158" t="s">
        <v>160</v>
      </c>
      <c r="D116" s="466" t="s">
        <v>300</v>
      </c>
      <c r="E116" s="111" t="s">
        <v>333</v>
      </c>
      <c r="F116" s="111">
        <v>1</v>
      </c>
      <c r="G116" s="112">
        <v>24</v>
      </c>
      <c r="H116" s="439">
        <v>5.07</v>
      </c>
      <c r="I116" s="437">
        <v>3</v>
      </c>
      <c r="J116" s="180"/>
      <c r="K116" s="181"/>
      <c r="L116" s="182"/>
      <c r="M116" s="181"/>
      <c r="N116" s="294"/>
      <c r="O116" s="183"/>
      <c r="P116" s="171">
        <f t="shared" si="38"/>
        <v>15.503035186698121</v>
      </c>
      <c r="Q116" s="152">
        <f t="shared" si="21"/>
        <v>10.349094163258927</v>
      </c>
      <c r="R116" s="640"/>
    </row>
    <row r="117" spans="2:22" ht="18" x14ac:dyDescent="0.25">
      <c r="B117" s="147">
        <v>116</v>
      </c>
      <c r="C117" s="163" t="s">
        <v>160</v>
      </c>
      <c r="D117" s="510"/>
      <c r="E117" s="123" t="s">
        <v>334</v>
      </c>
      <c r="F117" s="123">
        <v>2</v>
      </c>
      <c r="G117" s="124">
        <v>33</v>
      </c>
      <c r="H117" s="440">
        <v>15.07</v>
      </c>
      <c r="I117" s="438">
        <v>2</v>
      </c>
      <c r="J117" s="666" t="s">
        <v>388</v>
      </c>
      <c r="K117" s="667"/>
      <c r="L117" s="667"/>
      <c r="M117" s="667"/>
      <c r="N117" s="667"/>
      <c r="O117" s="668"/>
      <c r="P117" s="174">
        <f t="shared" si="38"/>
        <v>45.254216378145365</v>
      </c>
      <c r="Q117" s="155">
        <f t="shared" si="21"/>
        <v>30.593258516651453</v>
      </c>
      <c r="R117" s="642" t="s">
        <v>388</v>
      </c>
    </row>
    <row r="118" spans="2:22" ht="18" x14ac:dyDescent="0.25">
      <c r="B118" s="643">
        <v>117</v>
      </c>
      <c r="C118" s="644" t="s">
        <v>161</v>
      </c>
      <c r="D118" s="645" t="s">
        <v>300</v>
      </c>
      <c r="E118" s="646" t="s">
        <v>335</v>
      </c>
      <c r="F118" s="646">
        <v>1</v>
      </c>
      <c r="G118" s="647"/>
      <c r="H118" s="648"/>
      <c r="I118" s="649"/>
      <c r="J118" s="650"/>
      <c r="K118" s="651"/>
      <c r="L118" s="652"/>
      <c r="M118" s="651"/>
      <c r="N118" s="653"/>
      <c r="O118" s="654"/>
      <c r="P118" s="655"/>
      <c r="Q118" s="661"/>
      <c r="R118" s="656"/>
    </row>
    <row r="119" spans="2:22" ht="18" x14ac:dyDescent="0.25">
      <c r="B119" s="147">
        <v>118</v>
      </c>
      <c r="C119" s="163" t="s">
        <v>161</v>
      </c>
      <c r="D119" s="510"/>
      <c r="E119" s="123" t="s">
        <v>336</v>
      </c>
      <c r="F119" s="123">
        <v>2</v>
      </c>
      <c r="G119" s="124">
        <v>24</v>
      </c>
      <c r="H119" s="440">
        <v>5.17</v>
      </c>
      <c r="I119" s="438">
        <v>4</v>
      </c>
      <c r="J119" s="666" t="s">
        <v>388</v>
      </c>
      <c r="K119" s="667"/>
      <c r="L119" s="667"/>
      <c r="M119" s="667"/>
      <c r="N119" s="667"/>
      <c r="O119" s="668"/>
      <c r="P119" s="174">
        <f t="shared" si="38"/>
        <v>16.017493561728067</v>
      </c>
      <c r="Q119" s="155">
        <f t="shared" si="21"/>
        <v>10.553218308490859</v>
      </c>
      <c r="R119" s="642" t="s">
        <v>388</v>
      </c>
    </row>
    <row r="120" spans="2:22" ht="18" x14ac:dyDescent="0.25">
      <c r="B120" s="538">
        <v>119</v>
      </c>
      <c r="C120" s="158" t="s">
        <v>162</v>
      </c>
      <c r="D120" s="466" t="s">
        <v>300</v>
      </c>
      <c r="E120" s="111" t="s">
        <v>337</v>
      </c>
      <c r="F120" s="111">
        <v>1</v>
      </c>
      <c r="G120" s="112">
        <v>45</v>
      </c>
      <c r="H120" s="439">
        <v>20</v>
      </c>
      <c r="I120" s="437">
        <v>19</v>
      </c>
      <c r="J120" s="180"/>
      <c r="K120" s="181"/>
      <c r="L120" s="182"/>
      <c r="M120" s="181"/>
      <c r="N120" s="294"/>
      <c r="O120" s="183"/>
      <c r="P120" s="171">
        <f t="shared" si="38"/>
        <v>62.936475910238251</v>
      </c>
      <c r="Q120" s="152">
        <f t="shared" si="21"/>
        <v>40.442002368274935</v>
      </c>
      <c r="R120" s="640"/>
    </row>
    <row r="121" spans="2:22" ht="18" x14ac:dyDescent="0.25">
      <c r="B121" s="147">
        <v>120</v>
      </c>
      <c r="C121" s="163" t="s">
        <v>162</v>
      </c>
      <c r="D121" s="510"/>
      <c r="E121" s="132" t="s">
        <v>338</v>
      </c>
      <c r="F121" s="123">
        <v>2</v>
      </c>
      <c r="G121" s="124">
        <v>45</v>
      </c>
      <c r="H121" s="440">
        <v>30</v>
      </c>
      <c r="I121" s="438">
        <v>44</v>
      </c>
      <c r="J121" s="666" t="s">
        <v>388</v>
      </c>
      <c r="K121" s="667"/>
      <c r="L121" s="667"/>
      <c r="M121" s="667"/>
      <c r="N121" s="667"/>
      <c r="O121" s="668"/>
      <c r="P121" s="174">
        <f t="shared" si="38"/>
        <v>100.17983829094555</v>
      </c>
      <c r="Q121" s="155">
        <f t="shared" si="21"/>
        <v>60.663003552412405</v>
      </c>
      <c r="R121" s="642" t="s">
        <v>388</v>
      </c>
    </row>
    <row r="122" spans="2:22" ht="18" x14ac:dyDescent="0.25">
      <c r="B122" s="538">
        <v>121</v>
      </c>
      <c r="C122" s="158" t="s">
        <v>163</v>
      </c>
      <c r="D122" s="514" t="s">
        <v>300</v>
      </c>
      <c r="E122" s="111" t="s">
        <v>339</v>
      </c>
      <c r="F122" s="197">
        <v>1</v>
      </c>
      <c r="G122" s="112">
        <v>40</v>
      </c>
      <c r="H122" s="439">
        <v>4.76</v>
      </c>
      <c r="I122" s="437">
        <v>12</v>
      </c>
      <c r="J122" s="180"/>
      <c r="K122" s="181"/>
      <c r="L122" s="182"/>
      <c r="M122" s="181"/>
      <c r="N122" s="294"/>
      <c r="O122" s="183"/>
      <c r="P122" s="171">
        <f t="shared" si="38"/>
        <v>18.652570868381655</v>
      </c>
      <c r="Q122" s="152">
        <f t="shared" si="21"/>
        <v>9.6382654041066953</v>
      </c>
      <c r="R122" s="640"/>
      <c r="S122"/>
      <c r="T122"/>
    </row>
    <row r="123" spans="2:22" ht="18" x14ac:dyDescent="0.25">
      <c r="B123" s="147">
        <v>122</v>
      </c>
      <c r="C123" s="163" t="s">
        <v>163</v>
      </c>
      <c r="D123" s="519"/>
      <c r="E123" s="123" t="s">
        <v>340</v>
      </c>
      <c r="F123" s="199">
        <v>2</v>
      </c>
      <c r="G123" s="124">
        <v>39</v>
      </c>
      <c r="H123" s="440">
        <v>9.0399999999999991</v>
      </c>
      <c r="I123" s="438">
        <v>4</v>
      </c>
      <c r="J123" s="666" t="s">
        <v>388</v>
      </c>
      <c r="K123" s="667"/>
      <c r="L123" s="667"/>
      <c r="M123" s="667"/>
      <c r="N123" s="667"/>
      <c r="O123" s="668"/>
      <c r="P123" s="174">
        <f t="shared" si="38"/>
        <v>27.413398184099684</v>
      </c>
      <c r="Q123" s="155">
        <f t="shared" si="21"/>
        <v>18.310327756872692</v>
      </c>
      <c r="R123" s="642" t="s">
        <v>388</v>
      </c>
      <c r="S123"/>
      <c r="T123"/>
    </row>
    <row r="124" spans="2:22" ht="18" x14ac:dyDescent="0.25">
      <c r="B124" s="538">
        <v>123</v>
      </c>
      <c r="C124" s="158" t="s">
        <v>164</v>
      </c>
      <c r="D124" s="466" t="s">
        <v>300</v>
      </c>
      <c r="E124" s="111" t="s">
        <v>341</v>
      </c>
      <c r="F124" s="111">
        <v>1</v>
      </c>
      <c r="G124" s="112">
        <v>40</v>
      </c>
      <c r="H124" s="439">
        <v>12.9</v>
      </c>
      <c r="I124" s="437">
        <v>2</v>
      </c>
      <c r="J124" s="180"/>
      <c r="K124" s="181"/>
      <c r="L124" s="182"/>
      <c r="M124" s="181"/>
      <c r="N124" s="294"/>
      <c r="O124" s="183"/>
      <c r="P124" s="171">
        <f t="shared" si="38"/>
        <v>38.751645126368508</v>
      </c>
      <c r="Q124" s="152">
        <f t="shared" si="21"/>
        <v>26.120509183398397</v>
      </c>
      <c r="R124" s="640"/>
      <c r="S124"/>
      <c r="T124"/>
      <c r="U124"/>
    </row>
    <row r="125" spans="2:22" ht="18" x14ac:dyDescent="0.25">
      <c r="B125" s="147">
        <v>124</v>
      </c>
      <c r="C125" s="163" t="s">
        <v>164</v>
      </c>
      <c r="D125" s="510"/>
      <c r="E125" s="132" t="s">
        <v>342</v>
      </c>
      <c r="F125" s="123">
        <v>2</v>
      </c>
      <c r="G125" s="124">
        <v>39</v>
      </c>
      <c r="H125" s="440">
        <v>8.82</v>
      </c>
      <c r="I125" s="438">
        <v>3</v>
      </c>
      <c r="J125" s="666" t="s">
        <v>388</v>
      </c>
      <c r="K125" s="667"/>
      <c r="L125" s="667"/>
      <c r="M125" s="667"/>
      <c r="N125" s="667"/>
      <c r="O125" s="668"/>
      <c r="P125" s="174">
        <f t="shared" si="38"/>
        <v>26.629524967599405</v>
      </c>
      <c r="Q125" s="155">
        <f t="shared" si="21"/>
        <v>17.86472243535588</v>
      </c>
      <c r="R125" s="642" t="s">
        <v>388</v>
      </c>
      <c r="S125"/>
      <c r="T125"/>
    </row>
    <row r="126" spans="2:22" ht="18" x14ac:dyDescent="0.25">
      <c r="B126" s="538">
        <v>125</v>
      </c>
      <c r="C126" s="110" t="s">
        <v>165</v>
      </c>
      <c r="D126" s="514" t="s">
        <v>300</v>
      </c>
      <c r="E126" s="111" t="s">
        <v>343</v>
      </c>
      <c r="F126" s="197">
        <v>1</v>
      </c>
      <c r="G126" s="112">
        <v>42</v>
      </c>
      <c r="H126" s="439">
        <v>9.0399999999999991</v>
      </c>
      <c r="I126" s="437">
        <v>9</v>
      </c>
      <c r="J126" s="180"/>
      <c r="K126" s="181"/>
      <c r="L126" s="182"/>
      <c r="M126" s="181"/>
      <c r="N126" s="294"/>
      <c r="O126" s="183"/>
      <c r="P126" s="171">
        <f t="shared" si="38"/>
        <v>28.574366134701918</v>
      </c>
      <c r="Q126" s="152">
        <f t="shared" si="21"/>
        <v>18.293971944982573</v>
      </c>
      <c r="R126" s="640"/>
      <c r="S126"/>
      <c r="T126"/>
    </row>
    <row r="127" spans="2:22" ht="18" x14ac:dyDescent="0.25">
      <c r="B127" s="147">
        <v>126</v>
      </c>
      <c r="C127" s="168" t="s">
        <v>165</v>
      </c>
      <c r="D127" s="519"/>
      <c r="E127" s="123" t="s">
        <v>344</v>
      </c>
      <c r="F127" s="199">
        <v>2</v>
      </c>
      <c r="G127" s="124">
        <v>39</v>
      </c>
      <c r="H127" s="440">
        <v>13.41</v>
      </c>
      <c r="I127" s="438">
        <v>20</v>
      </c>
      <c r="J127" s="666" t="s">
        <v>388</v>
      </c>
      <c r="K127" s="667"/>
      <c r="L127" s="667"/>
      <c r="M127" s="667"/>
      <c r="N127" s="667"/>
      <c r="O127" s="668"/>
      <c r="P127" s="174">
        <f t="shared" si="38"/>
        <v>44.927195550134222</v>
      </c>
      <c r="Q127" s="155">
        <f t="shared" si="21"/>
        <v>27.161669825183939</v>
      </c>
      <c r="R127" s="642" t="s">
        <v>388</v>
      </c>
      <c r="S127"/>
      <c r="T127"/>
    </row>
    <row r="128" spans="2:22" ht="18" x14ac:dyDescent="0.25">
      <c r="B128" s="538">
        <v>127</v>
      </c>
      <c r="C128" s="110" t="s">
        <v>166</v>
      </c>
      <c r="D128" s="466" t="s">
        <v>300</v>
      </c>
      <c r="E128" s="111" t="s">
        <v>345</v>
      </c>
      <c r="F128" s="111">
        <v>1</v>
      </c>
      <c r="G128" s="112">
        <v>40</v>
      </c>
      <c r="H128" s="439">
        <v>8.4700000000000006</v>
      </c>
      <c r="I128" s="437">
        <v>2</v>
      </c>
      <c r="J128" s="180"/>
      <c r="K128" s="181"/>
      <c r="L128" s="182"/>
      <c r="M128" s="181"/>
      <c r="N128" s="294"/>
      <c r="O128" s="183"/>
      <c r="P128" s="171">
        <f t="shared" si="38"/>
        <v>25.488587642315533</v>
      </c>
      <c r="Q128" s="152">
        <f t="shared" si="21"/>
        <v>17.150442851425151</v>
      </c>
      <c r="R128" s="640"/>
      <c r="S128"/>
      <c r="T128"/>
      <c r="U128"/>
    </row>
    <row r="129" spans="2:22" ht="18" x14ac:dyDescent="0.25">
      <c r="B129" s="147">
        <v>128</v>
      </c>
      <c r="C129" s="168" t="s">
        <v>166</v>
      </c>
      <c r="D129" s="510"/>
      <c r="E129" s="132" t="s">
        <v>346</v>
      </c>
      <c r="F129" s="123">
        <v>2</v>
      </c>
      <c r="G129" s="124">
        <v>39</v>
      </c>
      <c r="H129" s="440">
        <v>9.6300000000000008</v>
      </c>
      <c r="I129" s="438">
        <v>7</v>
      </c>
      <c r="J129" s="666" t="s">
        <v>388</v>
      </c>
      <c r="K129" s="667"/>
      <c r="L129" s="667"/>
      <c r="M129" s="667"/>
      <c r="N129" s="667"/>
      <c r="O129" s="668"/>
      <c r="P129" s="174">
        <f t="shared" si="38"/>
        <v>29.725949942768864</v>
      </c>
      <c r="Q129" s="155">
        <f t="shared" si="21"/>
        <v>19.505360210031423</v>
      </c>
      <c r="R129" s="642" t="s">
        <v>388</v>
      </c>
      <c r="S129"/>
      <c r="T129"/>
      <c r="U129"/>
    </row>
    <row r="130" spans="2:22" ht="18" x14ac:dyDescent="0.25">
      <c r="B130" s="538">
        <v>129</v>
      </c>
      <c r="C130" s="110" t="s">
        <v>167</v>
      </c>
      <c r="D130" s="514" t="s">
        <v>300</v>
      </c>
      <c r="E130" s="111" t="s">
        <v>347</v>
      </c>
      <c r="F130" s="197">
        <v>1</v>
      </c>
      <c r="G130" s="112">
        <v>47</v>
      </c>
      <c r="H130" s="439">
        <v>10</v>
      </c>
      <c r="I130" s="437">
        <v>31</v>
      </c>
      <c r="J130" s="180"/>
      <c r="K130" s="181"/>
      <c r="L130" s="182"/>
      <c r="M130" s="181"/>
      <c r="N130" s="294"/>
      <c r="O130" s="183"/>
      <c r="P130" s="171">
        <f t="shared" si="38"/>
        <v>43.139309220245984</v>
      </c>
      <c r="Q130" s="152">
        <f t="shared" si="21"/>
        <v>20.211646105596454</v>
      </c>
      <c r="R130" s="640"/>
      <c r="S130"/>
      <c r="T130"/>
    </row>
    <row r="131" spans="2:22" ht="18" x14ac:dyDescent="0.25">
      <c r="B131" s="147">
        <v>130</v>
      </c>
      <c r="C131" s="168" t="s">
        <v>167</v>
      </c>
      <c r="D131" s="519"/>
      <c r="E131" s="123" t="s">
        <v>348</v>
      </c>
      <c r="F131" s="199">
        <v>2</v>
      </c>
      <c r="G131" s="124">
        <v>42</v>
      </c>
      <c r="H131" s="440">
        <v>14.9</v>
      </c>
      <c r="I131" s="438">
        <v>1</v>
      </c>
      <c r="J131" s="666" t="s">
        <v>388</v>
      </c>
      <c r="K131" s="667"/>
      <c r="L131" s="667"/>
      <c r="M131" s="667"/>
      <c r="N131" s="667"/>
      <c r="O131" s="668"/>
      <c r="P131" s="174">
        <f t="shared" si="38"/>
        <v>44.711184283129874</v>
      </c>
      <c r="Q131" s="155">
        <f t="shared" si="21"/>
        <v>30.152674997814202</v>
      </c>
      <c r="R131" s="642" t="s">
        <v>388</v>
      </c>
    </row>
    <row r="132" spans="2:22" ht="18" x14ac:dyDescent="0.25">
      <c r="B132" s="538">
        <v>131</v>
      </c>
      <c r="C132" s="110" t="s">
        <v>168</v>
      </c>
      <c r="D132" s="466" t="s">
        <v>300</v>
      </c>
      <c r="E132" s="132" t="s">
        <v>349</v>
      </c>
      <c r="F132" s="111">
        <v>1</v>
      </c>
      <c r="G132" s="112">
        <v>42</v>
      </c>
      <c r="H132" s="439">
        <v>10.54</v>
      </c>
      <c r="I132" s="437">
        <v>1</v>
      </c>
      <c r="J132" s="180"/>
      <c r="K132" s="181"/>
      <c r="L132" s="182"/>
      <c r="M132" s="181"/>
      <c r="N132" s="294"/>
      <c r="O132" s="183"/>
      <c r="P132" s="171">
        <f t="shared" si="38"/>
        <v>31.635808824811164</v>
      </c>
      <c r="Q132" s="152">
        <f t="shared" ref="Q132:Q195" si="39">SQRT(POWER((H132)/SQRT(G132),2)+POWER(H132,2))*2</f>
        <v>21.3294761393934</v>
      </c>
      <c r="R132" s="640"/>
    </row>
    <row r="133" spans="2:22" ht="18" x14ac:dyDescent="0.25">
      <c r="B133" s="147">
        <v>132</v>
      </c>
      <c r="C133" s="168" t="s">
        <v>168</v>
      </c>
      <c r="D133" s="510"/>
      <c r="E133" s="123" t="s">
        <v>350</v>
      </c>
      <c r="F133" s="123">
        <v>2</v>
      </c>
      <c r="G133" s="124">
        <v>41</v>
      </c>
      <c r="H133" s="440">
        <v>10.24</v>
      </c>
      <c r="I133" s="438">
        <v>5</v>
      </c>
      <c r="J133" s="666" t="s">
        <v>388</v>
      </c>
      <c r="K133" s="667"/>
      <c r="L133" s="667"/>
      <c r="M133" s="667"/>
      <c r="N133" s="667"/>
      <c r="O133" s="668"/>
      <c r="P133" s="174">
        <f t="shared" si="38"/>
        <v>31.124241356216221</v>
      </c>
      <c r="Q133" s="155">
        <f t="shared" si="39"/>
        <v>20.72825148815253</v>
      </c>
      <c r="R133" s="642" t="s">
        <v>388</v>
      </c>
    </row>
    <row r="134" spans="2:22" ht="18" x14ac:dyDescent="0.25">
      <c r="B134" s="69">
        <v>133</v>
      </c>
      <c r="C134" s="38" t="s">
        <v>82</v>
      </c>
      <c r="D134" s="470" t="s">
        <v>301</v>
      </c>
      <c r="E134" s="516" t="s">
        <v>351</v>
      </c>
      <c r="F134" s="39">
        <v>1</v>
      </c>
      <c r="G134" s="98">
        <v>18</v>
      </c>
      <c r="H134" s="100">
        <v>3.83</v>
      </c>
      <c r="I134" s="434">
        <v>4</v>
      </c>
      <c r="J134" s="51">
        <v>19.3</v>
      </c>
      <c r="K134" s="49">
        <v>24.6</v>
      </c>
      <c r="L134" s="50">
        <f t="shared" ref="L134:L135" si="40">J134/K134</f>
        <v>0.78455284552845528</v>
      </c>
      <c r="M134" s="62">
        <f t="shared" ref="M134:M135" si="41">SQRT(POWER(H134,2)+POWER(J134,2))*1.96*SQRT(2)</f>
        <v>54.540070228044264</v>
      </c>
      <c r="N134" s="355">
        <v>23.7</v>
      </c>
      <c r="O134" s="51">
        <f t="shared" ref="O134:O135" si="42">(N134-I134)/H134</f>
        <v>5.1436031331592691</v>
      </c>
      <c r="P134" s="43">
        <f t="shared" si="38"/>
        <v>12.16635113746106</v>
      </c>
      <c r="Q134" s="662">
        <f t="shared" si="39"/>
        <v>7.869901877123727</v>
      </c>
      <c r="R134" s="44" t="str">
        <f t="shared" ref="R134:R167" si="43">IF(O134&gt;=6,"13s(N2,R1)",(IF(O134&gt;=6,"13s(N2,R1)",IF(O134&gt;=5,"13s/22s/R4s(N2,R1)",IF(O134&gt;=4,"13s/22s/R4s/41s(N4,R1/N2,R2)",IF(O134&gt;=3,"13s/22s/R4s/41s/8x(N4R2/N2R4)",IF(O134&gt;=2,"13s/22s/R4s/41s/10x(N5R2/N2R5)","Unaceptable")))))))</f>
        <v>13s/22s/R4s(N2,R1)</v>
      </c>
    </row>
    <row r="135" spans="2:22" ht="18" x14ac:dyDescent="0.25">
      <c r="B135" s="71">
        <v>134</v>
      </c>
      <c r="C135" s="56" t="s">
        <v>82</v>
      </c>
      <c r="D135" s="477"/>
      <c r="E135" s="469" t="s">
        <v>352</v>
      </c>
      <c r="F135" s="55">
        <v>2</v>
      </c>
      <c r="G135" s="105">
        <v>17</v>
      </c>
      <c r="H135" s="101">
        <v>3.27</v>
      </c>
      <c r="I135" s="436">
        <v>5</v>
      </c>
      <c r="J135" s="60">
        <v>19.3</v>
      </c>
      <c r="K135" s="58">
        <v>24.6</v>
      </c>
      <c r="L135" s="59">
        <f t="shared" si="40"/>
        <v>0.78455284552845528</v>
      </c>
      <c r="M135" s="63">
        <f t="shared" si="41"/>
        <v>54.259292819571471</v>
      </c>
      <c r="N135" s="356">
        <v>23.7</v>
      </c>
      <c r="O135" s="60">
        <f t="shared" si="42"/>
        <v>5.7186544342507641</v>
      </c>
      <c r="P135" s="60">
        <f t="shared" si="38"/>
        <v>11.010726588195713</v>
      </c>
      <c r="Q135" s="663">
        <f t="shared" si="39"/>
        <v>6.7296044809920463</v>
      </c>
      <c r="R135" s="61" t="str">
        <f t="shared" si="43"/>
        <v>13s/22s/R4s(N2,R1)</v>
      </c>
    </row>
    <row r="136" spans="2:22" ht="18" x14ac:dyDescent="0.25">
      <c r="B136" s="69">
        <v>135</v>
      </c>
      <c r="C136" s="38" t="s">
        <v>82</v>
      </c>
      <c r="D136" s="470" t="s">
        <v>308</v>
      </c>
      <c r="E136" s="516" t="s">
        <v>351</v>
      </c>
      <c r="F136" s="39">
        <v>1</v>
      </c>
      <c r="G136" s="98">
        <v>18</v>
      </c>
      <c r="H136" s="100">
        <v>2.87</v>
      </c>
      <c r="I136" s="434">
        <v>3</v>
      </c>
      <c r="J136" s="43">
        <v>19.3</v>
      </c>
      <c r="K136" s="41">
        <v>24.6</v>
      </c>
      <c r="L136" s="42">
        <f t="shared" ref="L136:L141" si="44">J136/K136</f>
        <v>0.78455284552845528</v>
      </c>
      <c r="M136" s="64">
        <f t="shared" ref="M136:M141" si="45">SQRT(POWER(H136,2)+POWER(J136,2))*1.96*SQRT(2)</f>
        <v>54.085126588369938</v>
      </c>
      <c r="N136" s="354">
        <v>23.7</v>
      </c>
      <c r="O136" s="43">
        <f t="shared" ref="O136:O141" si="46">(N136-I136)/H136</f>
        <v>7.2125435540069684</v>
      </c>
      <c r="P136" s="43">
        <f t="shared" ref="P136:P141" si="47">SQRT(POWER(3,2)*POWER(H136,2)+POWER(I136,2))</f>
        <v>9.1176806261241676</v>
      </c>
      <c r="Q136" s="662">
        <f t="shared" si="39"/>
        <v>5.8972893961736546</v>
      </c>
      <c r="R136" s="44" t="str">
        <f t="shared" si="43"/>
        <v>13s(N2,R1)</v>
      </c>
    </row>
    <row r="137" spans="2:22" ht="18" x14ac:dyDescent="0.25">
      <c r="B137" s="71">
        <v>136</v>
      </c>
      <c r="C137" s="56" t="s">
        <v>82</v>
      </c>
      <c r="D137" s="477"/>
      <c r="E137" s="469" t="s">
        <v>352</v>
      </c>
      <c r="F137" s="55">
        <v>2</v>
      </c>
      <c r="G137" s="105">
        <v>17</v>
      </c>
      <c r="H137" s="101">
        <v>2.15</v>
      </c>
      <c r="I137" s="436">
        <v>3</v>
      </c>
      <c r="J137" s="60">
        <v>19.3</v>
      </c>
      <c r="K137" s="58">
        <v>24.6</v>
      </c>
      <c r="L137" s="59">
        <f t="shared" si="44"/>
        <v>0.78455284552845528</v>
      </c>
      <c r="M137" s="63">
        <f t="shared" si="45"/>
        <v>53.827787990962435</v>
      </c>
      <c r="N137" s="356">
        <v>23.7</v>
      </c>
      <c r="O137" s="60">
        <f t="shared" si="46"/>
        <v>9.6279069767441854</v>
      </c>
      <c r="P137" s="60">
        <f t="shared" si="47"/>
        <v>7.113543420827626</v>
      </c>
      <c r="Q137" s="663">
        <f t="shared" si="39"/>
        <v>4.424663496676728</v>
      </c>
      <c r="R137" s="61" t="str">
        <f t="shared" si="43"/>
        <v>13s(N2,R1)</v>
      </c>
    </row>
    <row r="138" spans="2:22" ht="18" x14ac:dyDescent="0.25">
      <c r="B138" s="69">
        <v>137</v>
      </c>
      <c r="C138" s="38" t="s">
        <v>82</v>
      </c>
      <c r="D138" s="470" t="s">
        <v>302</v>
      </c>
      <c r="E138" s="516" t="s">
        <v>351</v>
      </c>
      <c r="F138" s="39">
        <v>1</v>
      </c>
      <c r="G138" s="98">
        <v>17</v>
      </c>
      <c r="H138" s="100">
        <v>3.12</v>
      </c>
      <c r="I138" s="434">
        <v>3</v>
      </c>
      <c r="J138" s="43">
        <v>19.3</v>
      </c>
      <c r="K138" s="41">
        <v>24.6</v>
      </c>
      <c r="L138" s="42">
        <f t="shared" si="44"/>
        <v>0.78455284552845528</v>
      </c>
      <c r="M138" s="64">
        <f t="shared" si="45"/>
        <v>54.191387785145352</v>
      </c>
      <c r="N138" s="354">
        <v>23.7</v>
      </c>
      <c r="O138" s="43">
        <f t="shared" si="46"/>
        <v>6.6346153846153841</v>
      </c>
      <c r="P138" s="43">
        <f t="shared" si="47"/>
        <v>9.829018262268109</v>
      </c>
      <c r="Q138" s="662">
        <f t="shared" si="39"/>
        <v>6.4209070277355309</v>
      </c>
      <c r="R138" s="44" t="str">
        <f t="shared" si="43"/>
        <v>13s(N2,R1)</v>
      </c>
    </row>
    <row r="139" spans="2:22" ht="18" x14ac:dyDescent="0.25">
      <c r="B139" s="71">
        <v>138</v>
      </c>
      <c r="C139" s="56" t="s">
        <v>82</v>
      </c>
      <c r="D139" s="477"/>
      <c r="E139" s="469" t="s">
        <v>352</v>
      </c>
      <c r="F139" s="55">
        <v>2</v>
      </c>
      <c r="G139" s="105">
        <v>16</v>
      </c>
      <c r="H139" s="101">
        <v>2.92</v>
      </c>
      <c r="I139" s="436">
        <v>3</v>
      </c>
      <c r="J139" s="60">
        <v>19.3</v>
      </c>
      <c r="K139" s="58">
        <v>24.6</v>
      </c>
      <c r="L139" s="59">
        <f t="shared" si="44"/>
        <v>0.78455284552845528</v>
      </c>
      <c r="M139" s="63">
        <f t="shared" si="45"/>
        <v>54.105685509750273</v>
      </c>
      <c r="N139" s="356">
        <v>23.7</v>
      </c>
      <c r="O139" s="60">
        <f t="shared" si="46"/>
        <v>7.0890410958904111</v>
      </c>
      <c r="P139" s="60">
        <f t="shared" si="47"/>
        <v>9.2594600274530041</v>
      </c>
      <c r="Q139" s="663">
        <f t="shared" si="39"/>
        <v>6.0197342134017839</v>
      </c>
      <c r="R139" s="61" t="str">
        <f t="shared" si="43"/>
        <v>13s(N2,R1)</v>
      </c>
    </row>
    <row r="140" spans="2:22" ht="18" x14ac:dyDescent="0.25">
      <c r="B140" s="69">
        <v>139</v>
      </c>
      <c r="C140" s="38" t="s">
        <v>82</v>
      </c>
      <c r="D140" s="470" t="s">
        <v>304</v>
      </c>
      <c r="E140" s="516" t="s">
        <v>351</v>
      </c>
      <c r="F140" s="39">
        <v>1</v>
      </c>
      <c r="G140" s="98">
        <v>17</v>
      </c>
      <c r="H140" s="100">
        <v>4.4800000000000004</v>
      </c>
      <c r="I140" s="434">
        <v>2</v>
      </c>
      <c r="J140" s="43">
        <v>19.3</v>
      </c>
      <c r="K140" s="41">
        <v>24.6</v>
      </c>
      <c r="L140" s="42">
        <f t="shared" si="44"/>
        <v>0.78455284552845528</v>
      </c>
      <c r="M140" s="64">
        <f t="shared" si="45"/>
        <v>54.919213990005368</v>
      </c>
      <c r="N140" s="354">
        <v>23.7</v>
      </c>
      <c r="O140" s="43">
        <f t="shared" si="46"/>
        <v>4.8437499999999991</v>
      </c>
      <c r="P140" s="43">
        <f t="shared" si="47"/>
        <v>13.587994701205915</v>
      </c>
      <c r="Q140" s="662">
        <f t="shared" si="39"/>
        <v>9.2197639372612752</v>
      </c>
      <c r="R140" s="44" t="str">
        <f t="shared" si="43"/>
        <v>13s/22s/R4s/41s(N4,R1/N2,R2)</v>
      </c>
      <c r="S140"/>
      <c r="T140"/>
      <c r="U140"/>
      <c r="V140"/>
    </row>
    <row r="141" spans="2:22" ht="18" x14ac:dyDescent="0.25">
      <c r="B141" s="71">
        <v>140</v>
      </c>
      <c r="C141" s="56" t="s">
        <v>82</v>
      </c>
      <c r="D141" s="478"/>
      <c r="E141" s="469" t="s">
        <v>352</v>
      </c>
      <c r="F141" s="55">
        <v>2</v>
      </c>
      <c r="G141" s="105">
        <v>15</v>
      </c>
      <c r="H141" s="101">
        <v>2.9</v>
      </c>
      <c r="I141" s="436">
        <v>1</v>
      </c>
      <c r="J141" s="60">
        <v>19.3</v>
      </c>
      <c r="K141" s="58">
        <v>24.6</v>
      </c>
      <c r="L141" s="59">
        <f t="shared" si="44"/>
        <v>0.78455284552845528</v>
      </c>
      <c r="M141" s="63">
        <f t="shared" si="45"/>
        <v>54.097420271210716</v>
      </c>
      <c r="N141" s="356">
        <v>23.7</v>
      </c>
      <c r="O141" s="60">
        <f t="shared" si="46"/>
        <v>7.8275862068965516</v>
      </c>
      <c r="P141" s="60">
        <f t="shared" si="47"/>
        <v>8.757282683572571</v>
      </c>
      <c r="Q141" s="663">
        <f t="shared" si="39"/>
        <v>5.9902142421341384</v>
      </c>
      <c r="R141" s="61" t="str">
        <f t="shared" si="43"/>
        <v>13s(N2,R1)</v>
      </c>
      <c r="S141"/>
      <c r="T141"/>
      <c r="U141"/>
      <c r="V141"/>
    </row>
    <row r="142" spans="2:22" ht="18" x14ac:dyDescent="0.25">
      <c r="B142" s="69">
        <v>141</v>
      </c>
      <c r="C142" s="38" t="s">
        <v>83</v>
      </c>
      <c r="D142" s="470" t="s">
        <v>304</v>
      </c>
      <c r="E142" s="516" t="s">
        <v>351</v>
      </c>
      <c r="F142" s="39">
        <v>1</v>
      </c>
      <c r="G142" s="98">
        <v>16</v>
      </c>
      <c r="H142" s="100">
        <v>2.12</v>
      </c>
      <c r="I142" s="434">
        <v>1</v>
      </c>
      <c r="J142" s="43">
        <v>4.9000000000000004</v>
      </c>
      <c r="K142" s="41">
        <v>10.9</v>
      </c>
      <c r="L142" s="42">
        <f t="shared" ref="L142:L167" si="48">J142/K142</f>
        <v>0.44954128440366975</v>
      </c>
      <c r="M142" s="64">
        <f t="shared" ref="M142:M167" si="49">SQRT(POWER(H142,2)+POWER(J142,2))*1.96*SQRT(2)</f>
        <v>14.798817725750935</v>
      </c>
      <c r="N142" s="536">
        <v>15</v>
      </c>
      <c r="O142" s="43">
        <f t="shared" ref="O142:O167" si="50">(N142-I142)/H142</f>
        <v>6.6037735849056602</v>
      </c>
      <c r="P142" s="43">
        <f t="shared" ref="P142:P173" si="51">SQRT(POWER(3,2)*POWER(H142,2)+POWER(I142,2))</f>
        <v>6.4381363763126362</v>
      </c>
      <c r="Q142" s="662">
        <f t="shared" si="39"/>
        <v>4.3704919631547208</v>
      </c>
      <c r="R142" s="44" t="str">
        <f t="shared" si="43"/>
        <v>13s(N2,R1)</v>
      </c>
      <c r="S142"/>
      <c r="T142"/>
      <c r="U142"/>
      <c r="V142"/>
    </row>
    <row r="143" spans="2:22" ht="18" x14ac:dyDescent="0.25">
      <c r="B143" s="71">
        <v>142</v>
      </c>
      <c r="C143" s="56" t="s">
        <v>83</v>
      </c>
      <c r="D143" s="477"/>
      <c r="E143" s="469" t="s">
        <v>352</v>
      </c>
      <c r="F143" s="55">
        <v>2</v>
      </c>
      <c r="G143" s="105">
        <v>16</v>
      </c>
      <c r="H143" s="101">
        <v>2.91</v>
      </c>
      <c r="I143" s="436">
        <v>2</v>
      </c>
      <c r="J143" s="60">
        <v>4.9000000000000004</v>
      </c>
      <c r="K143" s="58">
        <v>10.9</v>
      </c>
      <c r="L143" s="59">
        <f t="shared" si="48"/>
        <v>0.44954128440366975</v>
      </c>
      <c r="M143" s="63">
        <f t="shared" si="49"/>
        <v>15.796700222514831</v>
      </c>
      <c r="N143" s="537">
        <v>15</v>
      </c>
      <c r="O143" s="60">
        <f t="shared" si="50"/>
        <v>4.4673539518900345</v>
      </c>
      <c r="P143" s="60">
        <f t="shared" si="51"/>
        <v>8.9561654741300991</v>
      </c>
      <c r="Q143" s="663">
        <f t="shared" si="39"/>
        <v>5.9991186852736966</v>
      </c>
      <c r="R143" s="61" t="str">
        <f t="shared" si="43"/>
        <v>13s/22s/R4s/41s(N4,R1/N2,R2)</v>
      </c>
      <c r="S143"/>
      <c r="T143"/>
      <c r="U143"/>
      <c r="V143"/>
    </row>
    <row r="144" spans="2:22" ht="18" x14ac:dyDescent="0.25">
      <c r="B144" s="69">
        <v>143</v>
      </c>
      <c r="C144" s="38" t="s">
        <v>84</v>
      </c>
      <c r="D144" s="470" t="s">
        <v>301</v>
      </c>
      <c r="E144" s="516" t="s">
        <v>351</v>
      </c>
      <c r="F144" s="39">
        <v>1</v>
      </c>
      <c r="G144" s="98">
        <v>16</v>
      </c>
      <c r="H144" s="100">
        <v>3.35</v>
      </c>
      <c r="I144" s="434">
        <v>1</v>
      </c>
      <c r="J144" s="43">
        <v>5.7</v>
      </c>
      <c r="K144" s="41">
        <v>12.1</v>
      </c>
      <c r="L144" s="42">
        <f t="shared" si="48"/>
        <v>0.4710743801652893</v>
      </c>
      <c r="M144" s="64">
        <f t="shared" si="49"/>
        <v>18.326262030212273</v>
      </c>
      <c r="N144" s="536">
        <v>15</v>
      </c>
      <c r="O144" s="268">
        <f t="shared" si="50"/>
        <v>4.1791044776119399</v>
      </c>
      <c r="P144" s="43">
        <f t="shared" si="51"/>
        <v>10.099628706046575</v>
      </c>
      <c r="Q144" s="662">
        <f t="shared" si="39"/>
        <v>6.906201922909581</v>
      </c>
      <c r="R144" s="44" t="str">
        <f t="shared" si="43"/>
        <v>13s/22s/R4s/41s(N4,R1/N2,R2)</v>
      </c>
      <c r="S144"/>
      <c r="T144"/>
      <c r="U144"/>
      <c r="V144"/>
    </row>
    <row r="145" spans="1:22" ht="18" x14ac:dyDescent="0.25">
      <c r="B145" s="71">
        <v>144</v>
      </c>
      <c r="C145" s="56" t="s">
        <v>84</v>
      </c>
      <c r="D145" s="478"/>
      <c r="E145" s="469" t="s">
        <v>352</v>
      </c>
      <c r="F145" s="55">
        <v>2</v>
      </c>
      <c r="G145" s="105">
        <v>15</v>
      </c>
      <c r="H145" s="101">
        <v>4.43</v>
      </c>
      <c r="I145" s="436">
        <v>2</v>
      </c>
      <c r="J145" s="60">
        <v>5.7</v>
      </c>
      <c r="K145" s="58">
        <v>12.1</v>
      </c>
      <c r="L145" s="59">
        <f t="shared" si="48"/>
        <v>0.4710743801652893</v>
      </c>
      <c r="M145" s="63">
        <f t="shared" si="49"/>
        <v>20.010227377018985</v>
      </c>
      <c r="N145" s="537">
        <v>15</v>
      </c>
      <c r="O145" s="270">
        <f t="shared" si="50"/>
        <v>2.9345372460496617</v>
      </c>
      <c r="P145" s="60">
        <f t="shared" si="51"/>
        <v>13.43964657273397</v>
      </c>
      <c r="Q145" s="663">
        <f t="shared" si="39"/>
        <v>9.1505686526393895</v>
      </c>
      <c r="R145" s="61" t="str">
        <f t="shared" si="43"/>
        <v>13s/22s/R4s/41s/10x(N5R2/N2R5)</v>
      </c>
      <c r="S145"/>
      <c r="T145"/>
      <c r="U145"/>
      <c r="V145"/>
    </row>
    <row r="146" spans="1:22" ht="18" x14ac:dyDescent="0.25">
      <c r="B146" s="69">
        <v>145</v>
      </c>
      <c r="C146" s="38" t="s">
        <v>84</v>
      </c>
      <c r="D146" s="470" t="s">
        <v>308</v>
      </c>
      <c r="E146" s="516" t="s">
        <v>351</v>
      </c>
      <c r="F146" s="39">
        <v>1</v>
      </c>
      <c r="G146" s="98">
        <v>17</v>
      </c>
      <c r="H146" s="100">
        <v>2.61</v>
      </c>
      <c r="I146" s="434">
        <v>0</v>
      </c>
      <c r="J146" s="43">
        <v>5.7</v>
      </c>
      <c r="K146" s="41">
        <v>12.1</v>
      </c>
      <c r="L146" s="42">
        <f t="shared" si="48"/>
        <v>0.4710743801652893</v>
      </c>
      <c r="M146" s="64">
        <f t="shared" si="49"/>
        <v>17.37716590011156</v>
      </c>
      <c r="N146" s="536">
        <v>15</v>
      </c>
      <c r="O146" s="43">
        <f t="shared" si="50"/>
        <v>5.7471264367816097</v>
      </c>
      <c r="P146" s="43">
        <f t="shared" si="51"/>
        <v>7.83</v>
      </c>
      <c r="Q146" s="662">
        <f t="shared" si="39"/>
        <v>5.3713356866633761</v>
      </c>
      <c r="R146" s="44" t="str">
        <f t="shared" si="43"/>
        <v>13s/22s/R4s(N2,R1)</v>
      </c>
      <c r="S146"/>
      <c r="T146"/>
      <c r="U146"/>
      <c r="V146"/>
    </row>
    <row r="147" spans="1:22" ht="18" x14ac:dyDescent="0.25">
      <c r="B147" s="71">
        <v>146</v>
      </c>
      <c r="C147" s="56" t="s">
        <v>84</v>
      </c>
      <c r="D147" s="478"/>
      <c r="E147" s="469" t="s">
        <v>352</v>
      </c>
      <c r="F147" s="55">
        <v>2</v>
      </c>
      <c r="G147" s="105">
        <v>15</v>
      </c>
      <c r="H147" s="101">
        <v>4</v>
      </c>
      <c r="I147" s="436">
        <v>3</v>
      </c>
      <c r="J147" s="60">
        <v>5.7</v>
      </c>
      <c r="K147" s="58">
        <v>12.1</v>
      </c>
      <c r="L147" s="59">
        <f t="shared" si="48"/>
        <v>0.4710743801652893</v>
      </c>
      <c r="M147" s="63">
        <f t="shared" si="49"/>
        <v>19.301771110444761</v>
      </c>
      <c r="N147" s="537">
        <v>15</v>
      </c>
      <c r="O147" s="60">
        <f t="shared" si="50"/>
        <v>3</v>
      </c>
      <c r="P147" s="60">
        <f t="shared" si="51"/>
        <v>12.369316876852981</v>
      </c>
      <c r="Q147" s="663">
        <f t="shared" si="39"/>
        <v>8.2623644719091551</v>
      </c>
      <c r="R147" s="61" t="str">
        <f t="shared" si="43"/>
        <v>13s/22s/R4s/41s/8x(N4R2/N2R4)</v>
      </c>
      <c r="S147"/>
      <c r="T147"/>
      <c r="U147"/>
      <c r="V147"/>
    </row>
    <row r="148" spans="1:22" ht="18" x14ac:dyDescent="0.25">
      <c r="B148" s="69">
        <v>147</v>
      </c>
      <c r="C148" s="38" t="s">
        <v>84</v>
      </c>
      <c r="D148" s="470" t="s">
        <v>302</v>
      </c>
      <c r="E148" s="516" t="s">
        <v>351</v>
      </c>
      <c r="F148" s="39">
        <v>1</v>
      </c>
      <c r="G148" s="98">
        <v>15</v>
      </c>
      <c r="H148" s="100">
        <v>2.4</v>
      </c>
      <c r="I148" s="434">
        <v>1</v>
      </c>
      <c r="J148" s="43">
        <v>5.7</v>
      </c>
      <c r="K148" s="41">
        <v>12.1</v>
      </c>
      <c r="L148" s="42">
        <f t="shared" si="48"/>
        <v>0.4710743801652893</v>
      </c>
      <c r="M148" s="64">
        <f t="shared" si="49"/>
        <v>17.142998570845183</v>
      </c>
      <c r="N148" s="536">
        <v>15</v>
      </c>
      <c r="O148" s="43">
        <f t="shared" si="50"/>
        <v>5.8333333333333339</v>
      </c>
      <c r="P148" s="43">
        <f t="shared" si="51"/>
        <v>7.2691127381544991</v>
      </c>
      <c r="Q148" s="662">
        <f t="shared" si="39"/>
        <v>4.9574186831454936</v>
      </c>
      <c r="R148" s="44" t="str">
        <f t="shared" si="43"/>
        <v>13s/22s/R4s(N2,R1)</v>
      </c>
      <c r="S148"/>
      <c r="T148"/>
      <c r="U148"/>
      <c r="V148"/>
    </row>
    <row r="149" spans="1:22" ht="18" x14ac:dyDescent="0.25">
      <c r="B149" s="71">
        <v>148</v>
      </c>
      <c r="C149" s="56" t="s">
        <v>84</v>
      </c>
      <c r="D149" s="478"/>
      <c r="E149" s="469" t="s">
        <v>352</v>
      </c>
      <c r="F149" s="55">
        <v>2</v>
      </c>
      <c r="G149" s="105">
        <v>16</v>
      </c>
      <c r="H149" s="101">
        <v>3.23</v>
      </c>
      <c r="I149" s="436">
        <v>3</v>
      </c>
      <c r="J149" s="60">
        <v>5.7</v>
      </c>
      <c r="K149" s="58">
        <v>12.1</v>
      </c>
      <c r="L149" s="59">
        <f t="shared" si="48"/>
        <v>0.4710743801652893</v>
      </c>
      <c r="M149" s="63">
        <f t="shared" si="49"/>
        <v>18.159989682816452</v>
      </c>
      <c r="N149" s="537">
        <v>15</v>
      </c>
      <c r="O149" s="60">
        <f t="shared" si="50"/>
        <v>3.7151702786377707</v>
      </c>
      <c r="P149" s="60">
        <f t="shared" si="51"/>
        <v>10.143771487962454</v>
      </c>
      <c r="Q149" s="663">
        <f t="shared" si="39"/>
        <v>6.6588155853725217</v>
      </c>
      <c r="R149" s="61" t="str">
        <f t="shared" si="43"/>
        <v>13s/22s/R4s/41s/8x(N4R2/N2R4)</v>
      </c>
      <c r="S149"/>
      <c r="T149"/>
      <c r="U149"/>
      <c r="V149"/>
    </row>
    <row r="150" spans="1:22" ht="18" x14ac:dyDescent="0.25">
      <c r="B150" s="69">
        <v>149</v>
      </c>
      <c r="C150" s="38" t="s">
        <v>84</v>
      </c>
      <c r="D150" s="470" t="s">
        <v>304</v>
      </c>
      <c r="E150" s="516" t="s">
        <v>351</v>
      </c>
      <c r="F150" s="39">
        <v>1</v>
      </c>
      <c r="G150" s="98">
        <v>16</v>
      </c>
      <c r="H150" s="100">
        <v>2.46</v>
      </c>
      <c r="I150" s="434">
        <v>0</v>
      </c>
      <c r="J150" s="43">
        <v>5.7</v>
      </c>
      <c r="K150" s="41">
        <v>12.1</v>
      </c>
      <c r="L150" s="42">
        <f t="shared" si="48"/>
        <v>0.4710743801652893</v>
      </c>
      <c r="M150" s="64">
        <f t="shared" si="49"/>
        <v>17.208219580188999</v>
      </c>
      <c r="N150" s="536">
        <v>15</v>
      </c>
      <c r="O150" s="43">
        <f t="shared" si="50"/>
        <v>6.0975609756097562</v>
      </c>
      <c r="P150" s="43">
        <f t="shared" si="51"/>
        <v>7.38</v>
      </c>
      <c r="Q150" s="662">
        <f t="shared" si="39"/>
        <v>5.0714199195097223</v>
      </c>
      <c r="R150" s="44" t="str">
        <f t="shared" si="43"/>
        <v>13s(N2,R1)</v>
      </c>
      <c r="S150"/>
      <c r="T150"/>
      <c r="U150"/>
      <c r="V150"/>
    </row>
    <row r="151" spans="1:22" ht="18" x14ac:dyDescent="0.25">
      <c r="B151" s="71">
        <v>150</v>
      </c>
      <c r="C151" s="56" t="s">
        <v>84</v>
      </c>
      <c r="D151" s="478"/>
      <c r="E151" s="469" t="s">
        <v>352</v>
      </c>
      <c r="F151" s="55">
        <v>2</v>
      </c>
      <c r="G151" s="105">
        <v>16</v>
      </c>
      <c r="H151" s="101">
        <v>2.77</v>
      </c>
      <c r="I151" s="436">
        <v>3</v>
      </c>
      <c r="J151" s="60">
        <v>5.7</v>
      </c>
      <c r="K151" s="58">
        <v>12.1</v>
      </c>
      <c r="L151" s="59">
        <f t="shared" si="48"/>
        <v>0.4710743801652893</v>
      </c>
      <c r="M151" s="63">
        <f t="shared" si="49"/>
        <v>17.566433709777293</v>
      </c>
      <c r="N151" s="537">
        <v>15</v>
      </c>
      <c r="O151" s="60">
        <f t="shared" si="50"/>
        <v>4.3321299638989172</v>
      </c>
      <c r="P151" s="60">
        <f t="shared" si="51"/>
        <v>8.8349363325379997</v>
      </c>
      <c r="Q151" s="663">
        <f t="shared" si="39"/>
        <v>5.71050129148046</v>
      </c>
      <c r="R151" s="61" t="str">
        <f t="shared" si="43"/>
        <v>13s/22s/R4s/41s(N4,R1/N2,R2)</v>
      </c>
      <c r="S151"/>
      <c r="T151"/>
      <c r="U151"/>
      <c r="V151"/>
    </row>
    <row r="152" spans="1:22" ht="18" x14ac:dyDescent="0.25">
      <c r="B152" s="69">
        <v>151</v>
      </c>
      <c r="C152" s="38" t="s">
        <v>85</v>
      </c>
      <c r="D152" s="470" t="s">
        <v>301</v>
      </c>
      <c r="E152" s="516" t="s">
        <v>351</v>
      </c>
      <c r="F152" s="39">
        <v>1</v>
      </c>
      <c r="G152" s="98">
        <v>16</v>
      </c>
      <c r="H152" s="100">
        <v>3.8</v>
      </c>
      <c r="I152" s="434">
        <v>3</v>
      </c>
      <c r="J152" s="43">
        <v>6.9</v>
      </c>
      <c r="K152" s="41">
        <v>12.3</v>
      </c>
      <c r="L152" s="42">
        <f t="shared" si="48"/>
        <v>0.5609756097560975</v>
      </c>
      <c r="M152" s="64">
        <f t="shared" si="49"/>
        <v>21.834435188481521</v>
      </c>
      <c r="N152" s="536">
        <v>15</v>
      </c>
      <c r="O152" s="43">
        <f t="shared" si="50"/>
        <v>3.1578947368421053</v>
      </c>
      <c r="P152" s="43">
        <f t="shared" si="51"/>
        <v>11.7881296226331</v>
      </c>
      <c r="Q152" s="662">
        <f t="shared" si="39"/>
        <v>7.8339006886735545</v>
      </c>
      <c r="R152" s="44" t="str">
        <f t="shared" si="43"/>
        <v>13s/22s/R4s/41s/8x(N4R2/N2R4)</v>
      </c>
      <c r="S152"/>
      <c r="T152"/>
      <c r="U152"/>
      <c r="V152"/>
    </row>
    <row r="153" spans="1:22" ht="18" x14ac:dyDescent="0.25">
      <c r="B153" s="71">
        <v>152</v>
      </c>
      <c r="C153" s="56" t="s">
        <v>85</v>
      </c>
      <c r="D153" s="477"/>
      <c r="E153" s="469" t="s">
        <v>352</v>
      </c>
      <c r="F153" s="55">
        <v>2</v>
      </c>
      <c r="G153" s="105">
        <v>16</v>
      </c>
      <c r="H153" s="101">
        <v>3.17</v>
      </c>
      <c r="I153" s="436">
        <v>2</v>
      </c>
      <c r="J153" s="60">
        <v>6.9</v>
      </c>
      <c r="K153" s="58">
        <v>12.3</v>
      </c>
      <c r="L153" s="59">
        <f t="shared" si="48"/>
        <v>0.5609756097560975</v>
      </c>
      <c r="M153" s="63">
        <f t="shared" si="49"/>
        <v>21.047680643719396</v>
      </c>
      <c r="N153" s="537">
        <v>15</v>
      </c>
      <c r="O153" s="60">
        <f t="shared" si="50"/>
        <v>4.1009463722397479</v>
      </c>
      <c r="P153" s="60">
        <f t="shared" si="51"/>
        <v>9.7180296356823277</v>
      </c>
      <c r="Q153" s="663">
        <f t="shared" si="39"/>
        <v>6.5351224166039916</v>
      </c>
      <c r="R153" s="61" t="str">
        <f t="shared" si="43"/>
        <v>13s/22s/R4s/41s(N4,R1/N2,R2)</v>
      </c>
      <c r="S153"/>
      <c r="T153"/>
      <c r="U153"/>
      <c r="V153"/>
    </row>
    <row r="154" spans="1:22" ht="18" x14ac:dyDescent="0.25">
      <c r="B154" s="69">
        <v>153</v>
      </c>
      <c r="C154" s="38" t="s">
        <v>86</v>
      </c>
      <c r="D154" s="470" t="s">
        <v>304</v>
      </c>
      <c r="E154" s="516" t="s">
        <v>351</v>
      </c>
      <c r="F154" s="39">
        <v>1</v>
      </c>
      <c r="G154" s="98">
        <v>16</v>
      </c>
      <c r="H154" s="100">
        <v>1.93</v>
      </c>
      <c r="I154" s="434">
        <v>1</v>
      </c>
      <c r="J154" s="43">
        <v>7.9</v>
      </c>
      <c r="K154" s="41">
        <v>17.600000000000001</v>
      </c>
      <c r="L154" s="42">
        <f t="shared" si="48"/>
        <v>0.44886363636363635</v>
      </c>
      <c r="M154" s="64">
        <f t="shared" si="49"/>
        <v>22.54168724119825</v>
      </c>
      <c r="N154" s="354">
        <v>11.3</v>
      </c>
      <c r="O154" s="43">
        <f t="shared" si="50"/>
        <v>5.3367875647668397</v>
      </c>
      <c r="P154" s="43">
        <f t="shared" si="51"/>
        <v>5.8757212323254411</v>
      </c>
      <c r="Q154" s="662">
        <f t="shared" si="39"/>
        <v>3.9787969287210423</v>
      </c>
      <c r="R154" s="44" t="str">
        <f t="shared" si="43"/>
        <v>13s/22s/R4s(N2,R1)</v>
      </c>
    </row>
    <row r="155" spans="1:22" ht="18" x14ac:dyDescent="0.25">
      <c r="B155" s="71">
        <v>154</v>
      </c>
      <c r="C155" s="56" t="s">
        <v>86</v>
      </c>
      <c r="D155" s="477"/>
      <c r="E155" s="469" t="s">
        <v>352</v>
      </c>
      <c r="F155" s="55">
        <v>2</v>
      </c>
      <c r="G155" s="105">
        <v>16</v>
      </c>
      <c r="H155" s="101">
        <v>1.38</v>
      </c>
      <c r="I155" s="436">
        <v>0</v>
      </c>
      <c r="J155" s="60">
        <v>7.9</v>
      </c>
      <c r="K155" s="58">
        <v>17.600000000000001</v>
      </c>
      <c r="L155" s="59">
        <f t="shared" si="48"/>
        <v>0.44886363636363635</v>
      </c>
      <c r="M155" s="63">
        <f t="shared" si="49"/>
        <v>22.229268950642535</v>
      </c>
      <c r="N155" s="356">
        <v>11.3</v>
      </c>
      <c r="O155" s="60">
        <f t="shared" si="50"/>
        <v>8.188405797101451</v>
      </c>
      <c r="P155" s="60">
        <f t="shared" si="51"/>
        <v>4.1399999999999997</v>
      </c>
      <c r="Q155" s="663">
        <f t="shared" si="39"/>
        <v>2.8449428816761855</v>
      </c>
      <c r="R155" s="61" t="str">
        <f t="shared" si="43"/>
        <v>13s(N2,R1)</v>
      </c>
    </row>
    <row r="156" spans="1:22" ht="18" x14ac:dyDescent="0.25">
      <c r="B156" s="69">
        <v>155</v>
      </c>
      <c r="C156" s="38" t="s">
        <v>87</v>
      </c>
      <c r="D156" s="470" t="s">
        <v>301</v>
      </c>
      <c r="E156" s="516" t="s">
        <v>353</v>
      </c>
      <c r="F156" s="39">
        <v>1</v>
      </c>
      <c r="G156" s="98">
        <v>37</v>
      </c>
      <c r="H156" s="100">
        <v>7.65</v>
      </c>
      <c r="I156" s="434">
        <v>7</v>
      </c>
      <c r="J156" s="43">
        <v>11.3</v>
      </c>
      <c r="K156" s="74">
        <v>147</v>
      </c>
      <c r="L156" s="42">
        <f t="shared" si="48"/>
        <v>7.6870748299319738E-2</v>
      </c>
      <c r="M156" s="64">
        <f t="shared" si="49"/>
        <v>37.824699337866527</v>
      </c>
      <c r="N156" s="354">
        <v>46.2</v>
      </c>
      <c r="O156" s="43">
        <f t="shared" si="50"/>
        <v>5.1241830065359482</v>
      </c>
      <c r="P156" s="43">
        <f t="shared" si="51"/>
        <v>23.993801282831367</v>
      </c>
      <c r="Q156" s="662">
        <f t="shared" si="39"/>
        <v>15.505378317111672</v>
      </c>
      <c r="R156" s="44" t="str">
        <f t="shared" si="43"/>
        <v>13s/22s/R4s(N2,R1)</v>
      </c>
    </row>
    <row r="157" spans="1:22" ht="18" x14ac:dyDescent="0.25">
      <c r="B157" s="71">
        <v>156</v>
      </c>
      <c r="C157" s="56" t="s">
        <v>87</v>
      </c>
      <c r="D157" s="477"/>
      <c r="E157" s="469" t="s">
        <v>354</v>
      </c>
      <c r="F157" s="55">
        <v>2</v>
      </c>
      <c r="G157" s="105">
        <v>37</v>
      </c>
      <c r="H157" s="101">
        <v>5.39</v>
      </c>
      <c r="I157" s="436">
        <v>2</v>
      </c>
      <c r="J157" s="60">
        <v>11.3</v>
      </c>
      <c r="K157" s="75">
        <v>147</v>
      </c>
      <c r="L157" s="59">
        <f t="shared" si="48"/>
        <v>7.6870748299319738E-2</v>
      </c>
      <c r="M157" s="63">
        <f t="shared" si="49"/>
        <v>34.702750650632872</v>
      </c>
      <c r="N157" s="356">
        <v>46.2</v>
      </c>
      <c r="O157" s="60">
        <f t="shared" si="50"/>
        <v>8.2003710575139159</v>
      </c>
      <c r="P157" s="60">
        <f t="shared" si="51"/>
        <v>16.293216379831208</v>
      </c>
      <c r="Q157" s="663">
        <f t="shared" si="39"/>
        <v>10.924704461337504</v>
      </c>
      <c r="R157" s="61" t="str">
        <f t="shared" si="43"/>
        <v>13s(N2,R1)</v>
      </c>
    </row>
    <row r="158" spans="1:22" ht="18" x14ac:dyDescent="0.25">
      <c r="B158" s="69">
        <v>157</v>
      </c>
      <c r="C158" s="38" t="s">
        <v>87</v>
      </c>
      <c r="D158" s="470" t="s">
        <v>308</v>
      </c>
      <c r="E158" s="516" t="s">
        <v>353</v>
      </c>
      <c r="F158" s="39">
        <v>1</v>
      </c>
      <c r="G158" s="98">
        <v>34</v>
      </c>
      <c r="H158" s="100">
        <v>7.38</v>
      </c>
      <c r="I158" s="434">
        <v>7</v>
      </c>
      <c r="J158" s="43">
        <v>11.3</v>
      </c>
      <c r="K158" s="74">
        <v>147</v>
      </c>
      <c r="L158" s="42">
        <f t="shared" si="48"/>
        <v>7.6870748299319738E-2</v>
      </c>
      <c r="M158" s="64">
        <f t="shared" si="49"/>
        <v>37.410275140394255</v>
      </c>
      <c r="N158" s="354">
        <v>46.2</v>
      </c>
      <c r="O158" s="43">
        <f t="shared" si="50"/>
        <v>5.3116531165311658</v>
      </c>
      <c r="P158" s="43">
        <f t="shared" si="51"/>
        <v>23.220241170151528</v>
      </c>
      <c r="Q158" s="662">
        <f t="shared" si="39"/>
        <v>14.975485850902741</v>
      </c>
      <c r="R158" s="44" t="str">
        <f t="shared" si="43"/>
        <v>13s/22s/R4s(N2,R1)</v>
      </c>
    </row>
    <row r="159" spans="1:22" ht="18" x14ac:dyDescent="0.25">
      <c r="B159" s="71">
        <v>158</v>
      </c>
      <c r="C159" s="56" t="s">
        <v>87</v>
      </c>
      <c r="D159" s="477"/>
      <c r="E159" s="469" t="s">
        <v>354</v>
      </c>
      <c r="F159" s="55">
        <v>2</v>
      </c>
      <c r="G159" s="105">
        <v>34</v>
      </c>
      <c r="H159" s="101">
        <v>5.33</v>
      </c>
      <c r="I159" s="436">
        <v>2</v>
      </c>
      <c r="J159" s="60">
        <v>11.3</v>
      </c>
      <c r="K159" s="75">
        <v>147</v>
      </c>
      <c r="L159" s="59">
        <f t="shared" si="48"/>
        <v>7.6870748299319738E-2</v>
      </c>
      <c r="M159" s="63">
        <f t="shared" si="49"/>
        <v>34.631475112677492</v>
      </c>
      <c r="N159" s="356">
        <v>46.2</v>
      </c>
      <c r="O159" s="60">
        <f t="shared" si="50"/>
        <v>8.2926829268292686</v>
      </c>
      <c r="P159" s="60">
        <f t="shared" si="51"/>
        <v>16.114592765565003</v>
      </c>
      <c r="Q159" s="663">
        <f t="shared" si="39"/>
        <v>10.815628670096425</v>
      </c>
      <c r="R159" s="61" t="str">
        <f t="shared" si="43"/>
        <v>13s(N2,R1)</v>
      </c>
    </row>
    <row r="160" spans="1:22" ht="18" x14ac:dyDescent="0.25">
      <c r="A160" s="6"/>
      <c r="B160" s="69">
        <v>159</v>
      </c>
      <c r="C160" s="38" t="s">
        <v>87</v>
      </c>
      <c r="D160" s="470" t="s">
        <v>302</v>
      </c>
      <c r="E160" s="516" t="s">
        <v>353</v>
      </c>
      <c r="F160" s="39">
        <v>1</v>
      </c>
      <c r="G160" s="98">
        <v>38</v>
      </c>
      <c r="H160" s="100">
        <v>8.16</v>
      </c>
      <c r="I160" s="434">
        <v>7</v>
      </c>
      <c r="J160" s="43">
        <v>11.3</v>
      </c>
      <c r="K160" s="74">
        <v>147</v>
      </c>
      <c r="L160" s="42">
        <f t="shared" si="48"/>
        <v>7.6870748299319738E-2</v>
      </c>
      <c r="M160" s="64">
        <f t="shared" si="49"/>
        <v>38.634936131951875</v>
      </c>
      <c r="N160" s="354">
        <v>46.2</v>
      </c>
      <c r="O160" s="43">
        <f t="shared" si="50"/>
        <v>4.8039215686274517</v>
      </c>
      <c r="P160" s="43">
        <f t="shared" si="51"/>
        <v>25.461154726366988</v>
      </c>
      <c r="Q160" s="662">
        <f t="shared" si="39"/>
        <v>16.533342388226156</v>
      </c>
      <c r="R160" s="44" t="str">
        <f t="shared" si="43"/>
        <v>13s/22s/R4s/41s(N4,R1/N2,R2)</v>
      </c>
    </row>
    <row r="161" spans="1:22" ht="18" x14ac:dyDescent="0.25">
      <c r="A161" s="6"/>
      <c r="B161" s="71">
        <v>160</v>
      </c>
      <c r="C161" s="56" t="s">
        <v>87</v>
      </c>
      <c r="D161" s="477"/>
      <c r="E161" s="469" t="s">
        <v>354</v>
      </c>
      <c r="F161" s="55">
        <v>2</v>
      </c>
      <c r="G161" s="105">
        <v>37</v>
      </c>
      <c r="H161" s="101">
        <v>6.51</v>
      </c>
      <c r="I161" s="436">
        <v>1</v>
      </c>
      <c r="J161" s="60">
        <v>11.3</v>
      </c>
      <c r="K161" s="75">
        <v>147</v>
      </c>
      <c r="L161" s="59">
        <f t="shared" si="48"/>
        <v>7.6870748299319738E-2</v>
      </c>
      <c r="M161" s="63">
        <f t="shared" si="49"/>
        <v>36.148064848896134</v>
      </c>
      <c r="N161" s="356">
        <v>46.2</v>
      </c>
      <c r="O161" s="60">
        <f t="shared" si="50"/>
        <v>6.9431643625192017</v>
      </c>
      <c r="P161" s="60">
        <f t="shared" si="51"/>
        <v>19.555584880028519</v>
      </c>
      <c r="Q161" s="663">
        <f t="shared" si="39"/>
        <v>13.194772920836206</v>
      </c>
      <c r="R161" s="61" t="str">
        <f t="shared" si="43"/>
        <v>13s(N2,R1)</v>
      </c>
    </row>
    <row r="162" spans="1:22" ht="18" x14ac:dyDescent="0.25">
      <c r="B162" s="69">
        <v>161</v>
      </c>
      <c r="C162" s="38" t="s">
        <v>87</v>
      </c>
      <c r="D162" s="470" t="s">
        <v>304</v>
      </c>
      <c r="E162" s="516" t="s">
        <v>353</v>
      </c>
      <c r="F162" s="39">
        <v>1</v>
      </c>
      <c r="G162" s="98">
        <v>39</v>
      </c>
      <c r="H162" s="100">
        <v>7.34</v>
      </c>
      <c r="I162" s="434">
        <v>1</v>
      </c>
      <c r="J162" s="43">
        <v>11.3</v>
      </c>
      <c r="K162" s="74">
        <v>147</v>
      </c>
      <c r="L162" s="42">
        <f t="shared" si="48"/>
        <v>7.6870748299319738E-2</v>
      </c>
      <c r="M162" s="64">
        <f t="shared" si="49"/>
        <v>37.349763291351664</v>
      </c>
      <c r="N162" s="354">
        <v>46.2</v>
      </c>
      <c r="O162" s="43">
        <f t="shared" si="50"/>
        <v>6.1580381471389654</v>
      </c>
      <c r="P162" s="43">
        <f t="shared" si="51"/>
        <v>22.042694935057284</v>
      </c>
      <c r="Q162" s="662">
        <f t="shared" si="39"/>
        <v>14.867013908788227</v>
      </c>
      <c r="R162" s="44" t="str">
        <f t="shared" si="43"/>
        <v>13s(N2,R1)</v>
      </c>
    </row>
    <row r="163" spans="1:22" ht="18" x14ac:dyDescent="0.25">
      <c r="B163" s="71">
        <v>162</v>
      </c>
      <c r="C163" s="46" t="s">
        <v>87</v>
      </c>
      <c r="D163" s="477"/>
      <c r="E163" s="469" t="s">
        <v>354</v>
      </c>
      <c r="F163" s="47">
        <v>2</v>
      </c>
      <c r="G163" s="99">
        <v>38</v>
      </c>
      <c r="H163" s="102">
        <v>5.33</v>
      </c>
      <c r="I163" s="435">
        <v>4</v>
      </c>
      <c r="J163" s="51">
        <v>11.3</v>
      </c>
      <c r="K163" s="511">
        <v>147</v>
      </c>
      <c r="L163" s="50">
        <f t="shared" si="48"/>
        <v>7.6870748299319738E-2</v>
      </c>
      <c r="M163" s="62">
        <f t="shared" si="49"/>
        <v>34.631475112677492</v>
      </c>
      <c r="N163" s="355">
        <v>46.2</v>
      </c>
      <c r="O163" s="51">
        <f t="shared" si="50"/>
        <v>7.9174484052532836</v>
      </c>
      <c r="P163" s="51">
        <f t="shared" si="51"/>
        <v>16.482721255909169</v>
      </c>
      <c r="Q163" s="663">
        <f t="shared" si="39"/>
        <v>10.799352319760468</v>
      </c>
      <c r="R163" s="52" t="str">
        <f t="shared" si="43"/>
        <v>13s(N2,R1)</v>
      </c>
    </row>
    <row r="164" spans="1:22" ht="18" x14ac:dyDescent="0.25">
      <c r="B164" s="69">
        <v>163</v>
      </c>
      <c r="C164" s="70" t="s">
        <v>88</v>
      </c>
      <c r="D164" s="470" t="s">
        <v>308</v>
      </c>
      <c r="E164" s="516" t="s">
        <v>353</v>
      </c>
      <c r="F164" s="39">
        <v>1</v>
      </c>
      <c r="G164" s="98">
        <v>36</v>
      </c>
      <c r="H164" s="100">
        <v>5.47</v>
      </c>
      <c r="I164" s="434">
        <v>5</v>
      </c>
      <c r="J164" s="43">
        <v>8.5</v>
      </c>
      <c r="K164" s="41">
        <v>82</v>
      </c>
      <c r="L164" s="42">
        <f t="shared" si="48"/>
        <v>0.10365853658536585</v>
      </c>
      <c r="M164" s="64">
        <f t="shared" si="49"/>
        <v>28.017841795541639</v>
      </c>
      <c r="N164" s="354">
        <v>27.6</v>
      </c>
      <c r="O164" s="43">
        <f t="shared" si="50"/>
        <v>4.1316270566727606</v>
      </c>
      <c r="P164" s="43">
        <f t="shared" si="51"/>
        <v>17.15482730895301</v>
      </c>
      <c r="Q164" s="662">
        <f t="shared" si="39"/>
        <v>11.090903680243754</v>
      </c>
      <c r="R164" s="44" t="str">
        <f t="shared" si="43"/>
        <v>13s/22s/R4s/41s(N4,R1/N2,R2)</v>
      </c>
    </row>
    <row r="165" spans="1:22" ht="18" x14ac:dyDescent="0.25">
      <c r="B165" s="71">
        <v>164</v>
      </c>
      <c r="C165" s="72" t="s">
        <v>88</v>
      </c>
      <c r="D165" s="478"/>
      <c r="E165" s="469" t="s">
        <v>354</v>
      </c>
      <c r="F165" s="55">
        <v>2</v>
      </c>
      <c r="G165" s="105">
        <v>37</v>
      </c>
      <c r="H165" s="101">
        <v>6.07</v>
      </c>
      <c r="I165" s="436">
        <v>2</v>
      </c>
      <c r="J165" s="60">
        <v>8.5</v>
      </c>
      <c r="K165" s="58">
        <v>82</v>
      </c>
      <c r="L165" s="59">
        <f t="shared" si="48"/>
        <v>0.10365853658536585</v>
      </c>
      <c r="M165" s="63">
        <f t="shared" si="49"/>
        <v>28.951648237708337</v>
      </c>
      <c r="N165" s="356">
        <v>27.6</v>
      </c>
      <c r="O165" s="60">
        <f t="shared" si="50"/>
        <v>4.2174629324546951</v>
      </c>
      <c r="P165" s="60">
        <f t="shared" si="51"/>
        <v>18.319500539043087</v>
      </c>
      <c r="Q165" s="663">
        <f t="shared" si="39"/>
        <v>12.30296031174743</v>
      </c>
      <c r="R165" s="61" t="str">
        <f t="shared" si="43"/>
        <v>13s/22s/R4s/41s(N4,R1/N2,R2)</v>
      </c>
      <c r="S165"/>
      <c r="T165"/>
      <c r="U165"/>
      <c r="V165"/>
    </row>
    <row r="166" spans="1:22" ht="18" x14ac:dyDescent="0.25">
      <c r="B166" s="69">
        <v>165</v>
      </c>
      <c r="C166" s="70" t="s">
        <v>88</v>
      </c>
      <c r="D166" s="470" t="s">
        <v>302</v>
      </c>
      <c r="E166" s="516" t="s">
        <v>353</v>
      </c>
      <c r="F166" s="39">
        <v>1</v>
      </c>
      <c r="G166" s="98">
        <v>37</v>
      </c>
      <c r="H166" s="100">
        <v>4.8</v>
      </c>
      <c r="I166" s="434">
        <v>7</v>
      </c>
      <c r="J166" s="43">
        <v>8.5</v>
      </c>
      <c r="K166" s="41">
        <v>82</v>
      </c>
      <c r="L166" s="42">
        <f t="shared" si="48"/>
        <v>0.10365853658536585</v>
      </c>
      <c r="M166" s="64">
        <f t="shared" si="49"/>
        <v>27.057940202461825</v>
      </c>
      <c r="N166" s="354">
        <v>27.6</v>
      </c>
      <c r="O166" s="43">
        <f t="shared" si="50"/>
        <v>4.291666666666667</v>
      </c>
      <c r="P166" s="43">
        <f t="shared" si="51"/>
        <v>16.011246047700347</v>
      </c>
      <c r="Q166" s="662">
        <f t="shared" si="39"/>
        <v>9.7288648264230098</v>
      </c>
      <c r="R166" s="44" t="str">
        <f t="shared" si="43"/>
        <v>13s/22s/R4s/41s(N4,R1/N2,R2)</v>
      </c>
      <c r="S166"/>
      <c r="T166"/>
      <c r="U166"/>
      <c r="V166"/>
    </row>
    <row r="167" spans="1:22" ht="18" x14ac:dyDescent="0.25">
      <c r="B167" s="71">
        <v>166</v>
      </c>
      <c r="C167" s="72" t="s">
        <v>88</v>
      </c>
      <c r="D167" s="478"/>
      <c r="E167" s="469" t="s">
        <v>354</v>
      </c>
      <c r="F167" s="55">
        <v>2</v>
      </c>
      <c r="G167" s="105">
        <v>37</v>
      </c>
      <c r="H167" s="101">
        <v>4.05</v>
      </c>
      <c r="I167" s="436">
        <v>5</v>
      </c>
      <c r="J167" s="51">
        <v>8.5</v>
      </c>
      <c r="K167" s="49">
        <v>82</v>
      </c>
      <c r="L167" s="50">
        <f t="shared" si="48"/>
        <v>0.10365853658536585</v>
      </c>
      <c r="M167" s="62">
        <f t="shared" si="49"/>
        <v>26.09856103312978</v>
      </c>
      <c r="N167" s="355">
        <v>27.6</v>
      </c>
      <c r="O167" s="51">
        <f t="shared" si="50"/>
        <v>5.5802469135802477</v>
      </c>
      <c r="P167" s="60">
        <f t="shared" si="51"/>
        <v>13.138588204217378</v>
      </c>
      <c r="Q167" s="663">
        <f t="shared" si="39"/>
        <v>8.2087296972944142</v>
      </c>
      <c r="R167" s="61" t="str">
        <f t="shared" si="43"/>
        <v>13s/22s/R4s(N2,R1)</v>
      </c>
      <c r="S167"/>
      <c r="T167"/>
      <c r="U167"/>
      <c r="V167"/>
    </row>
    <row r="168" spans="1:22" ht="18" x14ac:dyDescent="0.25">
      <c r="B168" s="69">
        <v>167</v>
      </c>
      <c r="C168" s="53" t="s">
        <v>179</v>
      </c>
      <c r="D168" s="470" t="s">
        <v>302</v>
      </c>
      <c r="E168" s="516" t="s">
        <v>353</v>
      </c>
      <c r="F168" s="39">
        <v>1</v>
      </c>
      <c r="G168" s="98">
        <v>38</v>
      </c>
      <c r="H168" s="100">
        <v>6.13</v>
      </c>
      <c r="I168" s="434">
        <v>3</v>
      </c>
      <c r="J168" s="92"/>
      <c r="K168" s="93"/>
      <c r="L168" s="93"/>
      <c r="M168" s="93"/>
      <c r="N168" s="93"/>
      <c r="O168" s="77"/>
      <c r="P168" s="268">
        <f t="shared" si="51"/>
        <v>18.63309153092959</v>
      </c>
      <c r="Q168" s="662">
        <f t="shared" si="39"/>
        <v>12.420268240174797</v>
      </c>
      <c r="R168" s="77"/>
      <c r="S168"/>
      <c r="T168"/>
      <c r="U168"/>
      <c r="V168"/>
    </row>
    <row r="169" spans="1:22" ht="18" x14ac:dyDescent="0.25">
      <c r="B169" s="71">
        <v>168</v>
      </c>
      <c r="C169" s="84" t="s">
        <v>179</v>
      </c>
      <c r="D169" s="478"/>
      <c r="E169" s="469" t="s">
        <v>354</v>
      </c>
      <c r="F169" s="55">
        <v>2</v>
      </c>
      <c r="G169" s="105">
        <v>37</v>
      </c>
      <c r="H169" s="101">
        <v>2.95</v>
      </c>
      <c r="I169" s="436">
        <v>2</v>
      </c>
      <c r="J169" s="666" t="s">
        <v>388</v>
      </c>
      <c r="K169" s="667"/>
      <c r="L169" s="667"/>
      <c r="M169" s="667"/>
      <c r="N169" s="667"/>
      <c r="O169" s="668"/>
      <c r="P169" s="58">
        <f t="shared" si="51"/>
        <v>9.0731747475731996</v>
      </c>
      <c r="Q169" s="663">
        <f t="shared" si="39"/>
        <v>5.9791981745724749</v>
      </c>
      <c r="R169" s="641" t="s">
        <v>388</v>
      </c>
      <c r="S169"/>
      <c r="T169"/>
      <c r="U169"/>
      <c r="V169"/>
    </row>
    <row r="170" spans="1:22" ht="18" x14ac:dyDescent="0.25">
      <c r="B170" s="69">
        <v>169</v>
      </c>
      <c r="C170" s="38" t="s">
        <v>89</v>
      </c>
      <c r="D170" s="470" t="s">
        <v>308</v>
      </c>
      <c r="E170" s="516" t="s">
        <v>351</v>
      </c>
      <c r="F170" s="39">
        <v>1</v>
      </c>
      <c r="G170" s="98">
        <v>16</v>
      </c>
      <c r="H170" s="100">
        <v>5.1100000000000003</v>
      </c>
      <c r="I170" s="434">
        <v>9</v>
      </c>
      <c r="J170" s="51">
        <v>14</v>
      </c>
      <c r="K170" s="49">
        <v>39</v>
      </c>
      <c r="L170" s="50">
        <f t="shared" ref="L170:L181" si="52">J170/K170</f>
        <v>0.35897435897435898</v>
      </c>
      <c r="M170" s="62">
        <f t="shared" ref="M170:M181" si="53">SQRT(POWER(H170,2)+POWER(J170,2))*1.96*SQRT(2)</f>
        <v>41.310188655100575</v>
      </c>
      <c r="N170" s="355">
        <v>21.9</v>
      </c>
      <c r="O170" s="51">
        <f t="shared" ref="O170:O181" si="54">(N170-I170)/H170</f>
        <v>2.5244618395303324</v>
      </c>
      <c r="P170" s="43">
        <f t="shared" si="51"/>
        <v>17.776639164926536</v>
      </c>
      <c r="Q170" s="662">
        <f t="shared" si="39"/>
        <v>10.534534873453122</v>
      </c>
      <c r="R170" s="52" t="str">
        <f t="shared" ref="R170:R189" si="55">IF(O170&gt;=6,"13s(N2,R1)",(IF(O170&gt;=6,"13s(N2,R1)",IF(O170&gt;=5,"13s/22s/R4s(N2,R1)",IF(O170&gt;=4,"13s/22s/R4s/41s(N4,R1/N2,R2)",IF(O170&gt;=3,"13s/22s/R4s/41s/8x(N4R2/N2R4)",IF(O170&gt;=2,"13s/22s/R4s/41s/10x(N5R2/N2R5)","Unaceptable")))))))</f>
        <v>13s/22s/R4s/41s/10x(N5R2/N2R5)</v>
      </c>
      <c r="S170"/>
      <c r="T170"/>
      <c r="U170"/>
      <c r="V170"/>
    </row>
    <row r="171" spans="1:22" ht="18" x14ac:dyDescent="0.25">
      <c r="B171" s="71">
        <v>170</v>
      </c>
      <c r="C171" s="56" t="s">
        <v>89</v>
      </c>
      <c r="D171" s="478"/>
      <c r="E171" s="469" t="s">
        <v>352</v>
      </c>
      <c r="F171" s="55">
        <v>2</v>
      </c>
      <c r="G171" s="105">
        <v>15</v>
      </c>
      <c r="H171" s="101">
        <v>5.94</v>
      </c>
      <c r="I171" s="436">
        <v>5</v>
      </c>
      <c r="J171" s="60">
        <v>14</v>
      </c>
      <c r="K171" s="58">
        <v>39</v>
      </c>
      <c r="L171" s="59">
        <f t="shared" si="52"/>
        <v>0.35897435897435898</v>
      </c>
      <c r="M171" s="63">
        <f t="shared" si="53"/>
        <v>42.154455939081934</v>
      </c>
      <c r="N171" s="356">
        <v>21.9</v>
      </c>
      <c r="O171" s="60">
        <f t="shared" si="54"/>
        <v>2.8451178451178447</v>
      </c>
      <c r="P171" s="60">
        <f t="shared" si="51"/>
        <v>18.508171168432607</v>
      </c>
      <c r="Q171" s="663">
        <f t="shared" si="39"/>
        <v>12.269611240785098</v>
      </c>
      <c r="R171" s="61" t="str">
        <f t="shared" si="55"/>
        <v>13s/22s/R4s/41s/10x(N5R2/N2R5)</v>
      </c>
      <c r="S171"/>
      <c r="T171"/>
      <c r="U171"/>
      <c r="V171"/>
    </row>
    <row r="172" spans="1:22" ht="18" x14ac:dyDescent="0.25">
      <c r="B172" s="69">
        <v>171</v>
      </c>
      <c r="C172" s="38" t="s">
        <v>89</v>
      </c>
      <c r="D172" s="470" t="s">
        <v>302</v>
      </c>
      <c r="E172" s="516" t="s">
        <v>351</v>
      </c>
      <c r="F172" s="39">
        <v>1</v>
      </c>
      <c r="G172" s="98">
        <v>15</v>
      </c>
      <c r="H172" s="100">
        <v>2.14</v>
      </c>
      <c r="I172" s="434">
        <v>1</v>
      </c>
      <c r="J172" s="51">
        <v>14</v>
      </c>
      <c r="K172" s="49">
        <v>39</v>
      </c>
      <c r="L172" s="50">
        <f t="shared" si="52"/>
        <v>0.35897435897435898</v>
      </c>
      <c r="M172" s="62">
        <f t="shared" si="53"/>
        <v>39.256759707342127</v>
      </c>
      <c r="N172" s="355">
        <v>21.9</v>
      </c>
      <c r="O172" s="51">
        <f t="shared" si="54"/>
        <v>9.7663551401869153</v>
      </c>
      <c r="P172" s="43">
        <f t="shared" si="51"/>
        <v>6.4974148705465931</v>
      </c>
      <c r="Q172" s="662">
        <f t="shared" si="39"/>
        <v>4.4203649924713986</v>
      </c>
      <c r="R172" s="44" t="str">
        <f t="shared" si="55"/>
        <v>13s(N2,R1)</v>
      </c>
      <c r="S172"/>
      <c r="T172"/>
      <c r="U172"/>
      <c r="V172"/>
    </row>
    <row r="173" spans="1:22" ht="18" x14ac:dyDescent="0.25">
      <c r="B173" s="71">
        <v>172</v>
      </c>
      <c r="C173" s="56" t="s">
        <v>89</v>
      </c>
      <c r="D173" s="478"/>
      <c r="E173" s="469" t="s">
        <v>352</v>
      </c>
      <c r="F173" s="55">
        <v>2</v>
      </c>
      <c r="G173" s="105">
        <v>15</v>
      </c>
      <c r="H173" s="101">
        <v>2.14</v>
      </c>
      <c r="I173" s="436">
        <v>5</v>
      </c>
      <c r="J173" s="60">
        <v>14</v>
      </c>
      <c r="K173" s="58">
        <v>39</v>
      </c>
      <c r="L173" s="59">
        <f t="shared" si="52"/>
        <v>0.35897435897435898</v>
      </c>
      <c r="M173" s="63">
        <f t="shared" si="53"/>
        <v>39.256759707342127</v>
      </c>
      <c r="N173" s="356">
        <v>21.9</v>
      </c>
      <c r="O173" s="60">
        <f t="shared" si="54"/>
        <v>7.8971962616822422</v>
      </c>
      <c r="P173" s="60">
        <f t="shared" si="51"/>
        <v>8.1373460046872772</v>
      </c>
      <c r="Q173" s="663">
        <f t="shared" si="39"/>
        <v>4.4203649924713986</v>
      </c>
      <c r="R173" s="61" t="str">
        <f t="shared" si="55"/>
        <v>13s(N2,R1)</v>
      </c>
      <c r="S173"/>
      <c r="T173"/>
      <c r="U173"/>
      <c r="V173"/>
    </row>
    <row r="174" spans="1:22" ht="18" x14ac:dyDescent="0.25">
      <c r="B174" s="143">
        <v>173</v>
      </c>
      <c r="C174" s="114" t="s">
        <v>90</v>
      </c>
      <c r="D174" s="466" t="s">
        <v>303</v>
      </c>
      <c r="E174" s="111" t="s">
        <v>351</v>
      </c>
      <c r="F174" s="111">
        <v>1</v>
      </c>
      <c r="G174" s="112">
        <v>19</v>
      </c>
      <c r="H174" s="144">
        <v>4.75</v>
      </c>
      <c r="I174" s="437">
        <v>4</v>
      </c>
      <c r="J174" s="119">
        <v>23</v>
      </c>
      <c r="K174" s="116">
        <v>35</v>
      </c>
      <c r="L174" s="115">
        <f t="shared" si="52"/>
        <v>0.65714285714285714</v>
      </c>
      <c r="M174" s="146">
        <f t="shared" si="53"/>
        <v>65.098118252373467</v>
      </c>
      <c r="N174" s="354">
        <v>29.4</v>
      </c>
      <c r="O174" s="119">
        <f t="shared" si="54"/>
        <v>5.3473684210526313</v>
      </c>
      <c r="P174" s="119">
        <f t="shared" ref="P174:P191" si="56">SQRT(POWER(3,2)*POWER(H174,2)+POWER(I174,2))</f>
        <v>14.800760115615684</v>
      </c>
      <c r="Q174" s="152">
        <f t="shared" si="39"/>
        <v>9.7467943448089631</v>
      </c>
      <c r="R174" s="120" t="str">
        <f t="shared" si="55"/>
        <v>13s/22s/R4s(N2,R1)</v>
      </c>
      <c r="S174"/>
      <c r="T174"/>
      <c r="U174"/>
      <c r="V174"/>
    </row>
    <row r="175" spans="1:22" ht="18" x14ac:dyDescent="0.25">
      <c r="B175" s="147">
        <v>174</v>
      </c>
      <c r="C175" s="122" t="s">
        <v>90</v>
      </c>
      <c r="D175" s="471"/>
      <c r="E175" s="123" t="s">
        <v>352</v>
      </c>
      <c r="F175" s="123">
        <v>2</v>
      </c>
      <c r="G175" s="124">
        <v>18</v>
      </c>
      <c r="H175" s="125">
        <v>4.4800000000000004</v>
      </c>
      <c r="I175" s="438">
        <v>6</v>
      </c>
      <c r="J175" s="129">
        <v>23</v>
      </c>
      <c r="K175" s="127">
        <v>35</v>
      </c>
      <c r="L175" s="126">
        <f t="shared" si="52"/>
        <v>0.65714285714285714</v>
      </c>
      <c r="M175" s="149">
        <f t="shared" si="53"/>
        <v>64.950886809034415</v>
      </c>
      <c r="N175" s="356">
        <v>29.4</v>
      </c>
      <c r="O175" s="129">
        <f t="shared" si="54"/>
        <v>5.2232142857142847</v>
      </c>
      <c r="P175" s="129">
        <f t="shared" si="56"/>
        <v>14.718478182203485</v>
      </c>
      <c r="Q175" s="155">
        <f t="shared" si="39"/>
        <v>9.2055249111003388</v>
      </c>
      <c r="R175" s="130" t="str">
        <f t="shared" si="55"/>
        <v>13s/22s/R4s(N2,R1)</v>
      </c>
    </row>
    <row r="176" spans="1:22" ht="18" x14ac:dyDescent="0.25">
      <c r="B176" s="143">
        <v>175</v>
      </c>
      <c r="C176" s="114" t="s">
        <v>90</v>
      </c>
      <c r="D176" s="466" t="s">
        <v>306</v>
      </c>
      <c r="E176" s="111" t="s">
        <v>351</v>
      </c>
      <c r="F176" s="111">
        <v>1</v>
      </c>
      <c r="G176" s="112">
        <v>19</v>
      </c>
      <c r="H176" s="144">
        <v>4.47</v>
      </c>
      <c r="I176" s="437">
        <v>4</v>
      </c>
      <c r="J176" s="119">
        <v>23</v>
      </c>
      <c r="K176" s="116">
        <v>35</v>
      </c>
      <c r="L176" s="115">
        <f t="shared" si="52"/>
        <v>0.65714285714285714</v>
      </c>
      <c r="M176" s="146">
        <f t="shared" si="53"/>
        <v>64.945593005838361</v>
      </c>
      <c r="N176" s="354">
        <v>29.4</v>
      </c>
      <c r="O176" s="119">
        <f t="shared" si="54"/>
        <v>5.682326621923937</v>
      </c>
      <c r="P176" s="119">
        <f t="shared" si="56"/>
        <v>13.993859367594059</v>
      </c>
      <c r="Q176" s="152">
        <f t="shared" si="39"/>
        <v>9.172246467641278</v>
      </c>
      <c r="R176" s="120" t="str">
        <f t="shared" si="55"/>
        <v>13s/22s/R4s(N2,R1)</v>
      </c>
      <c r="S176"/>
    </row>
    <row r="177" spans="2:27" ht="18" x14ac:dyDescent="0.25">
      <c r="B177" s="147">
        <v>176</v>
      </c>
      <c r="C177" s="122" t="s">
        <v>90</v>
      </c>
      <c r="D177" s="471"/>
      <c r="E177" s="123" t="s">
        <v>352</v>
      </c>
      <c r="F177" s="123">
        <v>2</v>
      </c>
      <c r="G177" s="124">
        <v>18</v>
      </c>
      <c r="H177" s="125">
        <v>4.4000000000000004</v>
      </c>
      <c r="I177" s="438">
        <v>6</v>
      </c>
      <c r="J177" s="129">
        <v>23</v>
      </c>
      <c r="K177" s="127">
        <v>35</v>
      </c>
      <c r="L177" s="126">
        <f t="shared" si="52"/>
        <v>0.65714285714285714</v>
      </c>
      <c r="M177" s="149">
        <f t="shared" si="53"/>
        <v>64.908855728629206</v>
      </c>
      <c r="N177" s="356">
        <v>29.4</v>
      </c>
      <c r="O177" s="129">
        <f t="shared" si="54"/>
        <v>5.3181818181818175</v>
      </c>
      <c r="P177" s="129">
        <f t="shared" si="56"/>
        <v>14.499655168313488</v>
      </c>
      <c r="Q177" s="155">
        <f t="shared" si="39"/>
        <v>9.0411405376878324</v>
      </c>
      <c r="R177" s="130" t="str">
        <f t="shared" si="55"/>
        <v>13s/22s/R4s(N2,R1)</v>
      </c>
      <c r="S177"/>
    </row>
    <row r="178" spans="2:27" ht="18" x14ac:dyDescent="0.25">
      <c r="B178" s="143">
        <v>177</v>
      </c>
      <c r="C178" s="114" t="s">
        <v>91</v>
      </c>
      <c r="D178" s="466" t="s">
        <v>303</v>
      </c>
      <c r="E178" s="111" t="s">
        <v>351</v>
      </c>
      <c r="F178" s="111">
        <v>1</v>
      </c>
      <c r="G178" s="112">
        <v>19</v>
      </c>
      <c r="H178" s="144">
        <v>2.0099999999999998</v>
      </c>
      <c r="I178" s="437">
        <v>0</v>
      </c>
      <c r="J178" s="119">
        <v>11</v>
      </c>
      <c r="K178" s="116">
        <v>42.7</v>
      </c>
      <c r="L178" s="115">
        <f t="shared" si="52"/>
        <v>0.2576112412177986</v>
      </c>
      <c r="M178" s="146">
        <f t="shared" si="53"/>
        <v>30.995291518551653</v>
      </c>
      <c r="N178" s="354">
        <v>21.19</v>
      </c>
      <c r="O178" s="119">
        <f t="shared" si="54"/>
        <v>10.542288557213933</v>
      </c>
      <c r="P178" s="119">
        <f t="shared" si="56"/>
        <v>6.0299999999999985</v>
      </c>
      <c r="Q178" s="152">
        <f t="shared" si="39"/>
        <v>4.1244329753823186</v>
      </c>
      <c r="R178" s="120" t="str">
        <f t="shared" si="55"/>
        <v>13s(N2,R1)</v>
      </c>
      <c r="S178"/>
    </row>
    <row r="179" spans="2:27" ht="18" x14ac:dyDescent="0.25">
      <c r="B179" s="147">
        <v>178</v>
      </c>
      <c r="C179" s="122" t="s">
        <v>91</v>
      </c>
      <c r="D179" s="471"/>
      <c r="E179" s="123" t="s">
        <v>352</v>
      </c>
      <c r="F179" s="123">
        <v>2</v>
      </c>
      <c r="G179" s="124">
        <v>18</v>
      </c>
      <c r="H179" s="125">
        <v>1.44</v>
      </c>
      <c r="I179" s="438">
        <v>1</v>
      </c>
      <c r="J179" s="129">
        <v>11</v>
      </c>
      <c r="K179" s="127">
        <v>42.7</v>
      </c>
      <c r="L179" s="126">
        <f t="shared" si="52"/>
        <v>0.2576112412177986</v>
      </c>
      <c r="M179" s="149">
        <f t="shared" si="53"/>
        <v>30.750594848230175</v>
      </c>
      <c r="N179" s="356">
        <v>21.19</v>
      </c>
      <c r="O179" s="129">
        <f t="shared" si="54"/>
        <v>14.020833333333334</v>
      </c>
      <c r="P179" s="129">
        <f t="shared" si="56"/>
        <v>4.4342304856649024</v>
      </c>
      <c r="Q179" s="155">
        <f t="shared" si="39"/>
        <v>2.9589187214251087</v>
      </c>
      <c r="R179" s="130" t="str">
        <f t="shared" si="55"/>
        <v>13s(N2,R1)</v>
      </c>
      <c r="S179"/>
    </row>
    <row r="180" spans="2:27" ht="18" x14ac:dyDescent="0.25">
      <c r="B180" s="143">
        <v>179</v>
      </c>
      <c r="C180" s="114" t="s">
        <v>91</v>
      </c>
      <c r="D180" s="466" t="s">
        <v>306</v>
      </c>
      <c r="E180" s="111" t="s">
        <v>351</v>
      </c>
      <c r="F180" s="111">
        <v>1</v>
      </c>
      <c r="G180" s="112">
        <v>19</v>
      </c>
      <c r="H180" s="144">
        <v>1.69</v>
      </c>
      <c r="I180" s="437">
        <v>1</v>
      </c>
      <c r="J180" s="119">
        <v>11</v>
      </c>
      <c r="K180" s="116">
        <v>42.7</v>
      </c>
      <c r="L180" s="115">
        <f t="shared" si="52"/>
        <v>0.2576112412177986</v>
      </c>
      <c r="M180" s="146">
        <f t="shared" si="53"/>
        <v>30.848195855187381</v>
      </c>
      <c r="N180" s="354">
        <v>21.19</v>
      </c>
      <c r="O180" s="119">
        <f t="shared" si="54"/>
        <v>11.946745562130179</v>
      </c>
      <c r="P180" s="119">
        <f t="shared" si="56"/>
        <v>5.167678395566039</v>
      </c>
      <c r="Q180" s="152">
        <f t="shared" si="39"/>
        <v>3.4678068300478206</v>
      </c>
      <c r="R180" s="120" t="str">
        <f t="shared" si="55"/>
        <v>13s(N2,R1)</v>
      </c>
      <c r="S180"/>
    </row>
    <row r="181" spans="2:27" ht="18" x14ac:dyDescent="0.25">
      <c r="B181" s="147">
        <v>180</v>
      </c>
      <c r="C181" s="122" t="s">
        <v>91</v>
      </c>
      <c r="D181" s="471"/>
      <c r="E181" s="123" t="s">
        <v>352</v>
      </c>
      <c r="F181" s="123">
        <v>2</v>
      </c>
      <c r="G181" s="124">
        <v>18</v>
      </c>
      <c r="H181" s="125">
        <v>1.6</v>
      </c>
      <c r="I181" s="438">
        <v>3</v>
      </c>
      <c r="J181" s="129">
        <v>11</v>
      </c>
      <c r="K181" s="127">
        <v>42.7</v>
      </c>
      <c r="L181" s="126">
        <f t="shared" si="52"/>
        <v>0.2576112412177986</v>
      </c>
      <c r="M181" s="149">
        <f t="shared" si="53"/>
        <v>30.811299745385622</v>
      </c>
      <c r="N181" s="356">
        <v>21.19</v>
      </c>
      <c r="O181" s="129">
        <f t="shared" si="54"/>
        <v>11.36875</v>
      </c>
      <c r="P181" s="129">
        <f t="shared" si="56"/>
        <v>5.6603886792339626</v>
      </c>
      <c r="Q181" s="155">
        <f t="shared" si="39"/>
        <v>3.2876874682501209</v>
      </c>
      <c r="R181" s="130" t="str">
        <f t="shared" si="55"/>
        <v>13s(N2,R1)</v>
      </c>
      <c r="S181"/>
      <c r="T181"/>
      <c r="U181"/>
      <c r="V181"/>
      <c r="W181"/>
      <c r="X181"/>
      <c r="Y181"/>
      <c r="Z181"/>
    </row>
    <row r="182" spans="2:27" ht="18" x14ac:dyDescent="0.25">
      <c r="B182" s="143">
        <v>181</v>
      </c>
      <c r="C182" s="114" t="s">
        <v>92</v>
      </c>
      <c r="D182" s="466" t="s">
        <v>303</v>
      </c>
      <c r="E182" s="111" t="s">
        <v>351</v>
      </c>
      <c r="F182" s="111">
        <v>1</v>
      </c>
      <c r="G182" s="112">
        <v>19</v>
      </c>
      <c r="H182" s="144">
        <v>1.93</v>
      </c>
      <c r="I182" s="437">
        <v>0</v>
      </c>
      <c r="J182" s="119">
        <v>23</v>
      </c>
      <c r="K182" s="116">
        <v>27.4</v>
      </c>
      <c r="L182" s="115">
        <f t="shared" ref="L182:L189" si="57">J182/K182</f>
        <v>0.83941605839416067</v>
      </c>
      <c r="M182" s="146">
        <f t="shared" ref="M182:M189" si="58">SQRT(POWER(H182,2)+POWER(J182,2))*1.96*SQRT(2)</f>
        <v>63.976807920370653</v>
      </c>
      <c r="N182" s="354">
        <v>27.92</v>
      </c>
      <c r="O182" s="119">
        <f t="shared" ref="O182:O189" si="59">(N182-I182)/H182</f>
        <v>14.466321243523318</v>
      </c>
      <c r="P182" s="119">
        <f t="shared" si="56"/>
        <v>5.79</v>
      </c>
      <c r="Q182" s="152">
        <f t="shared" si="39"/>
        <v>3.9602764390486946</v>
      </c>
      <c r="R182" s="120" t="str">
        <f t="shared" si="55"/>
        <v>13s(N2,R1)</v>
      </c>
      <c r="S182"/>
      <c r="T182"/>
      <c r="U182"/>
      <c r="V182"/>
      <c r="W182"/>
      <c r="X182"/>
      <c r="Y182"/>
      <c r="Z182"/>
    </row>
    <row r="183" spans="2:27" ht="18" x14ac:dyDescent="0.25">
      <c r="B183" s="147">
        <v>182</v>
      </c>
      <c r="C183" s="122" t="s">
        <v>92</v>
      </c>
      <c r="D183" s="471"/>
      <c r="E183" s="123" t="s">
        <v>352</v>
      </c>
      <c r="F183" s="123">
        <v>2</v>
      </c>
      <c r="G183" s="124">
        <v>18</v>
      </c>
      <c r="H183" s="125">
        <v>1.21</v>
      </c>
      <c r="I183" s="438">
        <v>2</v>
      </c>
      <c r="J183" s="129">
        <v>23</v>
      </c>
      <c r="K183" s="127">
        <v>27.4</v>
      </c>
      <c r="L183" s="126">
        <f t="shared" si="57"/>
        <v>0.83941605839416067</v>
      </c>
      <c r="M183" s="149">
        <f t="shared" si="58"/>
        <v>63.840909870709076</v>
      </c>
      <c r="N183" s="356">
        <v>27.92</v>
      </c>
      <c r="O183" s="129">
        <f t="shared" si="59"/>
        <v>21.421487603305788</v>
      </c>
      <c r="P183" s="129">
        <f t="shared" si="56"/>
        <v>4.1445023826751504</v>
      </c>
      <c r="Q183" s="155">
        <f t="shared" si="39"/>
        <v>2.4863136478641539</v>
      </c>
      <c r="R183" s="130" t="str">
        <f t="shared" si="55"/>
        <v>13s(N2,R1)</v>
      </c>
      <c r="S183"/>
    </row>
    <row r="184" spans="2:27" ht="18" x14ac:dyDescent="0.25">
      <c r="B184" s="143">
        <v>183</v>
      </c>
      <c r="C184" s="114" t="s">
        <v>92</v>
      </c>
      <c r="D184" s="466" t="s">
        <v>306</v>
      </c>
      <c r="E184" s="111" t="s">
        <v>351</v>
      </c>
      <c r="F184" s="111">
        <v>1</v>
      </c>
      <c r="G184" s="112">
        <v>19</v>
      </c>
      <c r="H184" s="144">
        <v>1.65</v>
      </c>
      <c r="I184" s="437">
        <v>1</v>
      </c>
      <c r="J184" s="119">
        <v>23</v>
      </c>
      <c r="K184" s="116">
        <v>27.4</v>
      </c>
      <c r="L184" s="115">
        <f t="shared" si="57"/>
        <v>0.83941605839416067</v>
      </c>
      <c r="M184" s="146">
        <f t="shared" si="58"/>
        <v>63.916588707470929</v>
      </c>
      <c r="N184" s="354">
        <v>27.92</v>
      </c>
      <c r="O184" s="119">
        <f t="shared" si="59"/>
        <v>16.315151515151516</v>
      </c>
      <c r="P184" s="119">
        <f t="shared" si="56"/>
        <v>5.05</v>
      </c>
      <c r="Q184" s="152">
        <f t="shared" si="39"/>
        <v>3.3857285618810082</v>
      </c>
      <c r="R184" s="120" t="str">
        <f t="shared" si="55"/>
        <v>13s(N2,R1)</v>
      </c>
      <c r="S184"/>
    </row>
    <row r="185" spans="2:27" ht="18" x14ac:dyDescent="0.25">
      <c r="B185" s="147">
        <v>184</v>
      </c>
      <c r="C185" s="122" t="s">
        <v>92</v>
      </c>
      <c r="D185" s="471"/>
      <c r="E185" s="123" t="s">
        <v>352</v>
      </c>
      <c r="F185" s="123">
        <v>2</v>
      </c>
      <c r="G185" s="124">
        <v>18</v>
      </c>
      <c r="H185" s="125">
        <v>1.1100000000000001</v>
      </c>
      <c r="I185" s="438">
        <v>1</v>
      </c>
      <c r="J185" s="129">
        <v>23</v>
      </c>
      <c r="K185" s="127">
        <v>27.4</v>
      </c>
      <c r="L185" s="126">
        <f t="shared" si="57"/>
        <v>0.83941605839416067</v>
      </c>
      <c r="M185" s="149">
        <f t="shared" si="58"/>
        <v>63.826947841174423</v>
      </c>
      <c r="N185" s="356">
        <v>27.92</v>
      </c>
      <c r="O185" s="129">
        <f t="shared" si="59"/>
        <v>24.252252252252251</v>
      </c>
      <c r="P185" s="129">
        <f t="shared" si="56"/>
        <v>3.4769095472847726</v>
      </c>
      <c r="Q185" s="155">
        <f t="shared" si="39"/>
        <v>2.2808331810985214</v>
      </c>
      <c r="R185" s="130" t="str">
        <f t="shared" si="55"/>
        <v>13s(N2,R1)</v>
      </c>
      <c r="S185"/>
    </row>
    <row r="186" spans="2:27" ht="18" x14ac:dyDescent="0.25">
      <c r="B186" s="143">
        <v>185</v>
      </c>
      <c r="C186" s="114" t="s">
        <v>93</v>
      </c>
      <c r="D186" s="466" t="s">
        <v>303</v>
      </c>
      <c r="E186" s="111" t="s">
        <v>351</v>
      </c>
      <c r="F186" s="111">
        <v>1</v>
      </c>
      <c r="G186" s="112">
        <v>18</v>
      </c>
      <c r="H186" s="150">
        <v>2.27</v>
      </c>
      <c r="I186" s="439">
        <v>4</v>
      </c>
      <c r="J186" s="116">
        <v>9.25</v>
      </c>
      <c r="K186" s="119">
        <v>22.05</v>
      </c>
      <c r="L186" s="151">
        <f t="shared" si="57"/>
        <v>0.41950113378684806</v>
      </c>
      <c r="M186" s="152">
        <f t="shared" si="58"/>
        <v>26.400465171659381</v>
      </c>
      <c r="N186" s="339">
        <v>20</v>
      </c>
      <c r="O186" s="119">
        <f t="shared" si="59"/>
        <v>7.0484581497797354</v>
      </c>
      <c r="P186" s="119">
        <f t="shared" si="56"/>
        <v>7.897854138941792</v>
      </c>
      <c r="Q186" s="152">
        <f t="shared" si="39"/>
        <v>4.6644065955798588</v>
      </c>
      <c r="R186" s="120" t="str">
        <f t="shared" si="55"/>
        <v>13s(N2,R1)</v>
      </c>
      <c r="S186"/>
    </row>
    <row r="187" spans="2:27" ht="18" x14ac:dyDescent="0.25">
      <c r="B187" s="147">
        <v>186</v>
      </c>
      <c r="C187" s="122" t="s">
        <v>93</v>
      </c>
      <c r="D187" s="471"/>
      <c r="E187" s="123" t="s">
        <v>352</v>
      </c>
      <c r="F187" s="123">
        <v>2</v>
      </c>
      <c r="G187" s="124">
        <v>18</v>
      </c>
      <c r="H187" s="153">
        <v>2.4900000000000002</v>
      </c>
      <c r="I187" s="440">
        <v>8</v>
      </c>
      <c r="J187" s="135">
        <v>9.25</v>
      </c>
      <c r="K187" s="136">
        <v>22.05</v>
      </c>
      <c r="L187" s="156">
        <f t="shared" si="57"/>
        <v>0.41950113378684806</v>
      </c>
      <c r="M187" s="157">
        <f t="shared" si="58"/>
        <v>26.552408710322307</v>
      </c>
      <c r="N187" s="340">
        <v>20</v>
      </c>
      <c r="O187" s="136">
        <f t="shared" si="59"/>
        <v>4.8192771084337345</v>
      </c>
      <c r="P187" s="129">
        <f t="shared" si="56"/>
        <v>10.945359747399809</v>
      </c>
      <c r="Q187" s="155">
        <f t="shared" si="39"/>
        <v>5.1164636224642512</v>
      </c>
      <c r="R187" s="130" t="str">
        <f t="shared" si="55"/>
        <v>13s/22s/R4s/41s(N4,R1/N2,R2)</v>
      </c>
      <c r="S187"/>
      <c r="T187"/>
      <c r="U187"/>
      <c r="V187"/>
      <c r="W187"/>
      <c r="X187"/>
      <c r="Y187"/>
      <c r="Z187"/>
      <c r="AA187"/>
    </row>
    <row r="188" spans="2:27" ht="18" x14ac:dyDescent="0.25">
      <c r="B188" s="143">
        <v>187</v>
      </c>
      <c r="C188" s="114" t="s">
        <v>93</v>
      </c>
      <c r="D188" s="466" t="s">
        <v>306</v>
      </c>
      <c r="E188" s="111" t="s">
        <v>351</v>
      </c>
      <c r="F188" s="111">
        <v>1</v>
      </c>
      <c r="G188" s="112">
        <v>19</v>
      </c>
      <c r="H188" s="150">
        <v>5.5</v>
      </c>
      <c r="I188" s="439">
        <v>8</v>
      </c>
      <c r="J188" s="116">
        <v>9.25</v>
      </c>
      <c r="K188" s="119">
        <v>22.05</v>
      </c>
      <c r="L188" s="151">
        <f t="shared" si="57"/>
        <v>0.41950113378684806</v>
      </c>
      <c r="M188" s="152">
        <f t="shared" si="58"/>
        <v>29.829693260239871</v>
      </c>
      <c r="N188" s="339">
        <v>20</v>
      </c>
      <c r="O188" s="119">
        <f t="shared" si="59"/>
        <v>2.1818181818181817</v>
      </c>
      <c r="P188" s="119">
        <f t="shared" si="56"/>
        <v>18.337120820892249</v>
      </c>
      <c r="Q188" s="152">
        <f t="shared" si="39"/>
        <v>11.285761872936694</v>
      </c>
      <c r="R188" s="120" t="str">
        <f t="shared" si="55"/>
        <v>13s/22s/R4s/41s/10x(N5R2/N2R5)</v>
      </c>
      <c r="S188"/>
      <c r="T188"/>
      <c r="U188"/>
      <c r="V188"/>
      <c r="W188"/>
      <c r="X188"/>
      <c r="Y188"/>
      <c r="Z188"/>
      <c r="AA188"/>
    </row>
    <row r="189" spans="2:27" ht="18" x14ac:dyDescent="0.25">
      <c r="B189" s="147">
        <v>188</v>
      </c>
      <c r="C189" s="122" t="s">
        <v>93</v>
      </c>
      <c r="D189" s="471"/>
      <c r="E189" s="123" t="s">
        <v>352</v>
      </c>
      <c r="F189" s="123">
        <v>2</v>
      </c>
      <c r="G189" s="133">
        <v>18</v>
      </c>
      <c r="H189" s="629">
        <v>3.27</v>
      </c>
      <c r="I189" s="449">
        <v>4</v>
      </c>
      <c r="J189" s="135">
        <v>9.25</v>
      </c>
      <c r="K189" s="136">
        <v>22.05</v>
      </c>
      <c r="L189" s="156">
        <f t="shared" si="57"/>
        <v>0.41950113378684806</v>
      </c>
      <c r="M189" s="157">
        <f t="shared" si="58"/>
        <v>27.194659205071869</v>
      </c>
      <c r="N189" s="630">
        <v>20</v>
      </c>
      <c r="O189" s="136">
        <f t="shared" si="59"/>
        <v>4.8929663608562688</v>
      </c>
      <c r="P189" s="129">
        <f t="shared" si="56"/>
        <v>10.594154048341943</v>
      </c>
      <c r="Q189" s="155">
        <f t="shared" si="39"/>
        <v>6.7192112632361845</v>
      </c>
      <c r="R189" s="130" t="str">
        <f t="shared" si="55"/>
        <v>13s/22s/R4s/41s(N4,R1/N2,R2)</v>
      </c>
      <c r="S189"/>
      <c r="T189"/>
      <c r="U189"/>
      <c r="V189"/>
      <c r="W189"/>
      <c r="X189"/>
      <c r="Y189"/>
      <c r="Z189"/>
      <c r="AA189"/>
    </row>
    <row r="190" spans="2:27" ht="18" x14ac:dyDescent="0.25">
      <c r="B190" s="143">
        <v>189</v>
      </c>
      <c r="C190" s="114" t="s">
        <v>272</v>
      </c>
      <c r="D190" s="466" t="s">
        <v>307</v>
      </c>
      <c r="E190" s="523" t="s">
        <v>387</v>
      </c>
      <c r="F190" s="117">
        <v>1</v>
      </c>
      <c r="G190" s="169"/>
      <c r="H190" s="144"/>
      <c r="I190" s="631"/>
      <c r="J190" s="138"/>
      <c r="K190" s="116"/>
      <c r="L190" s="161"/>
      <c r="M190" s="146"/>
      <c r="N190" s="116"/>
      <c r="O190" s="170"/>
      <c r="P190" s="116">
        <f t="shared" si="56"/>
        <v>0</v>
      </c>
      <c r="Q190" s="152" t="e">
        <f t="shared" si="39"/>
        <v>#DIV/0!</v>
      </c>
      <c r="R190" s="250"/>
      <c r="S190"/>
      <c r="T190"/>
      <c r="U190"/>
      <c r="V190"/>
      <c r="W190"/>
      <c r="X190"/>
      <c r="Y190"/>
      <c r="Z190"/>
      <c r="AA190"/>
    </row>
    <row r="191" spans="2:27" ht="18" x14ac:dyDescent="0.25">
      <c r="B191" s="147">
        <v>190</v>
      </c>
      <c r="C191" s="122" t="s">
        <v>272</v>
      </c>
      <c r="D191" s="471"/>
      <c r="E191" s="523" t="s">
        <v>387</v>
      </c>
      <c r="F191" s="128">
        <v>2</v>
      </c>
      <c r="G191" s="172"/>
      <c r="H191" s="125"/>
      <c r="I191" s="632"/>
      <c r="J191" s="666" t="s">
        <v>388</v>
      </c>
      <c r="K191" s="667"/>
      <c r="L191" s="667"/>
      <c r="M191" s="667"/>
      <c r="N191" s="667"/>
      <c r="O191" s="668"/>
      <c r="P191" s="127">
        <f t="shared" si="56"/>
        <v>0</v>
      </c>
      <c r="Q191" s="155" t="e">
        <f t="shared" si="39"/>
        <v>#DIV/0!</v>
      </c>
      <c r="R191" s="642" t="s">
        <v>388</v>
      </c>
      <c r="S191"/>
      <c r="T191"/>
      <c r="U191"/>
      <c r="V191"/>
      <c r="AA191"/>
    </row>
    <row r="192" spans="2:27" ht="18" x14ac:dyDescent="0.25">
      <c r="B192" s="143">
        <v>191</v>
      </c>
      <c r="C192" s="114" t="s">
        <v>94</v>
      </c>
      <c r="D192" s="466" t="s">
        <v>301</v>
      </c>
      <c r="E192" s="111" t="s">
        <v>351</v>
      </c>
      <c r="F192" s="111">
        <v>1</v>
      </c>
      <c r="G192" s="133">
        <v>19</v>
      </c>
      <c r="H192" s="629">
        <v>1.87</v>
      </c>
      <c r="I192" s="449">
        <v>4</v>
      </c>
      <c r="J192" s="136">
        <v>6.35</v>
      </c>
      <c r="K192" s="135">
        <v>30.7</v>
      </c>
      <c r="L192" s="139">
        <f t="shared" ref="L192:L201" si="60">J192/K192</f>
        <v>0.20684039087947881</v>
      </c>
      <c r="M192" s="175">
        <f t="shared" ref="M192:M201" si="61">SQRT(POWER(H192,2)+POWER(J192,2))*1.96*SQRT(2)</f>
        <v>18.348657010255547</v>
      </c>
      <c r="N192" s="355">
        <v>13.08</v>
      </c>
      <c r="O192" s="136">
        <f t="shared" ref="O192:O201" si="62">(N192-I192)/H192</f>
        <v>4.855614973262032</v>
      </c>
      <c r="P192" s="119">
        <f t="shared" ref="P192:P203" si="63">SQRT(POWER(3,2)*POWER(H192,2)+POWER(I192,2))</f>
        <v>6.8900000000000006</v>
      </c>
      <c r="Q192" s="152">
        <f t="shared" si="39"/>
        <v>3.8371590367984765</v>
      </c>
      <c r="R192" s="137" t="str">
        <f t="shared" ref="R192:R209" si="64">IF(O192&gt;=6,"13s(N2,R1)",(IF(O192&gt;=6,"13s(N2,R1)",IF(O192&gt;=5,"13s/22s/R4s(N2,R1)",IF(O192&gt;=4,"13s/22s/R4s/41s(N4,R1/N2,R2)",IF(O192&gt;=3,"13s/22s/R4s/41s/8x(N4R2/N2R4)",IF(O192&gt;=2,"13s/22s/R4s/41s/10x(N5R2/N2R5)","Unaceptable")))))))</f>
        <v>13s/22s/R4s/41s(N4,R1/N2,R2)</v>
      </c>
      <c r="S192"/>
      <c r="T192"/>
      <c r="U192"/>
      <c r="V192"/>
      <c r="AA192"/>
    </row>
    <row r="193" spans="2:27" ht="18" x14ac:dyDescent="0.25">
      <c r="B193" s="147">
        <v>192</v>
      </c>
      <c r="C193" s="122" t="s">
        <v>94</v>
      </c>
      <c r="D193" s="471"/>
      <c r="E193" s="123" t="s">
        <v>352</v>
      </c>
      <c r="F193" s="123">
        <v>2</v>
      </c>
      <c r="G193" s="124">
        <v>18</v>
      </c>
      <c r="H193" s="153">
        <v>2.73</v>
      </c>
      <c r="I193" s="440">
        <v>5</v>
      </c>
      <c r="J193" s="129">
        <v>6.35</v>
      </c>
      <c r="K193" s="127">
        <v>30.7</v>
      </c>
      <c r="L193" s="126">
        <f t="shared" si="60"/>
        <v>0.20684039087947881</v>
      </c>
      <c r="M193" s="149">
        <f t="shared" si="61"/>
        <v>19.159017544749002</v>
      </c>
      <c r="N193" s="356">
        <v>13.08</v>
      </c>
      <c r="O193" s="129">
        <f t="shared" si="62"/>
        <v>2.9597069597069599</v>
      </c>
      <c r="P193" s="129">
        <f t="shared" si="63"/>
        <v>9.595629213345001</v>
      </c>
      <c r="Q193" s="155">
        <f t="shared" si="39"/>
        <v>5.6096167427017685</v>
      </c>
      <c r="R193" s="130" t="str">
        <f t="shared" si="64"/>
        <v>13s/22s/R4s/41s/10x(N5R2/N2R5)</v>
      </c>
      <c r="S193"/>
      <c r="T193"/>
      <c r="U193"/>
      <c r="V193"/>
      <c r="AA193"/>
    </row>
    <row r="194" spans="2:27" ht="18" x14ac:dyDescent="0.25">
      <c r="B194" s="143">
        <v>193</v>
      </c>
      <c r="C194" s="114" t="s">
        <v>94</v>
      </c>
      <c r="D194" s="466" t="s">
        <v>308</v>
      </c>
      <c r="E194" s="111" t="s">
        <v>351</v>
      </c>
      <c r="F194" s="111">
        <v>1</v>
      </c>
      <c r="G194" s="112">
        <v>19</v>
      </c>
      <c r="H194" s="150">
        <v>3.19</v>
      </c>
      <c r="I194" s="439">
        <v>1</v>
      </c>
      <c r="J194" s="119">
        <v>6.35</v>
      </c>
      <c r="K194" s="116">
        <v>30.7</v>
      </c>
      <c r="L194" s="115">
        <f t="shared" si="60"/>
        <v>0.20684039087947881</v>
      </c>
      <c r="M194" s="146">
        <f t="shared" si="61"/>
        <v>19.697483177299581</v>
      </c>
      <c r="N194" s="354">
        <v>13.08</v>
      </c>
      <c r="O194" s="119">
        <f t="shared" si="62"/>
        <v>3.7868338557993733</v>
      </c>
      <c r="P194" s="119">
        <f t="shared" si="63"/>
        <v>9.6221047593548885</v>
      </c>
      <c r="Q194" s="152">
        <f t="shared" si="39"/>
        <v>6.5457418863032837</v>
      </c>
      <c r="R194" s="120" t="str">
        <f t="shared" si="64"/>
        <v>13s/22s/R4s/41s/8x(N4R2/N2R4)</v>
      </c>
      <c r="S194"/>
      <c r="T194"/>
      <c r="U194"/>
      <c r="V194"/>
      <c r="AA194"/>
    </row>
    <row r="195" spans="2:27" ht="18" x14ac:dyDescent="0.25">
      <c r="B195" s="147">
        <v>194</v>
      </c>
      <c r="C195" s="122" t="s">
        <v>94</v>
      </c>
      <c r="D195" s="471"/>
      <c r="E195" s="123" t="s">
        <v>352</v>
      </c>
      <c r="F195" s="123">
        <v>2</v>
      </c>
      <c r="G195" s="124">
        <v>18</v>
      </c>
      <c r="H195" s="153">
        <v>2.89</v>
      </c>
      <c r="I195" s="440">
        <v>1</v>
      </c>
      <c r="J195" s="129">
        <v>6.35</v>
      </c>
      <c r="K195" s="127">
        <v>30.7</v>
      </c>
      <c r="L195" s="126">
        <f t="shared" si="60"/>
        <v>0.20684039087947881</v>
      </c>
      <c r="M195" s="149">
        <f t="shared" si="61"/>
        <v>19.338476845915245</v>
      </c>
      <c r="N195" s="356">
        <v>13.08</v>
      </c>
      <c r="O195" s="129">
        <f t="shared" si="62"/>
        <v>4.179930795847751</v>
      </c>
      <c r="P195" s="129">
        <f t="shared" si="63"/>
        <v>8.7274795903513862</v>
      </c>
      <c r="Q195" s="155">
        <f t="shared" si="39"/>
        <v>5.9383854895267802</v>
      </c>
      <c r="R195" s="130" t="str">
        <f t="shared" si="64"/>
        <v>13s/22s/R4s/41s(N4,R1/N2,R2)</v>
      </c>
      <c r="AA195"/>
    </row>
    <row r="196" spans="2:27" ht="18" x14ac:dyDescent="0.25">
      <c r="B196" s="143">
        <v>195</v>
      </c>
      <c r="C196" s="114" t="s">
        <v>95</v>
      </c>
      <c r="D196" s="466" t="s">
        <v>301</v>
      </c>
      <c r="E196" s="111" t="s">
        <v>351</v>
      </c>
      <c r="F196" s="111">
        <v>1</v>
      </c>
      <c r="G196" s="112">
        <v>18</v>
      </c>
      <c r="H196" s="150">
        <v>2.27</v>
      </c>
      <c r="I196" s="439">
        <v>2</v>
      </c>
      <c r="J196" s="119">
        <v>13.05</v>
      </c>
      <c r="K196" s="116">
        <v>36.35</v>
      </c>
      <c r="L196" s="115">
        <f t="shared" si="60"/>
        <v>0.35900962861072905</v>
      </c>
      <c r="M196" s="146">
        <f t="shared" si="61"/>
        <v>36.715922013208385</v>
      </c>
      <c r="N196" s="354">
        <v>20.420000000000002</v>
      </c>
      <c r="O196" s="119">
        <f t="shared" si="62"/>
        <v>8.1145374449339212</v>
      </c>
      <c r="P196" s="119">
        <f t="shared" si="63"/>
        <v>7.0976122745610724</v>
      </c>
      <c r="Q196" s="152">
        <f t="shared" ref="Q196:Q259" si="65">SQRT(POWER((H196)/SQRT(G196),2)+POWER(H196,2))*2</f>
        <v>4.6644065955798588</v>
      </c>
      <c r="R196" s="120" t="str">
        <f t="shared" si="64"/>
        <v>13s(N2,R1)</v>
      </c>
      <c r="S196"/>
      <c r="T196"/>
    </row>
    <row r="197" spans="2:27" ht="18" x14ac:dyDescent="0.25">
      <c r="B197" s="147">
        <v>196</v>
      </c>
      <c r="C197" s="122" t="s">
        <v>95</v>
      </c>
      <c r="D197" s="471"/>
      <c r="E197" s="123" t="s">
        <v>352</v>
      </c>
      <c r="F197" s="123">
        <v>2</v>
      </c>
      <c r="G197" s="124">
        <v>18</v>
      </c>
      <c r="H197" s="153">
        <v>1.52</v>
      </c>
      <c r="I197" s="440">
        <v>2</v>
      </c>
      <c r="J197" s="129">
        <v>13.05</v>
      </c>
      <c r="K197" s="127">
        <v>36.35</v>
      </c>
      <c r="L197" s="126">
        <f t="shared" si="60"/>
        <v>0.35900962861072905</v>
      </c>
      <c r="M197" s="149">
        <f t="shared" si="61"/>
        <v>36.417295798562527</v>
      </c>
      <c r="N197" s="356">
        <v>20.420000000000002</v>
      </c>
      <c r="O197" s="129">
        <f t="shared" si="62"/>
        <v>12.118421052631581</v>
      </c>
      <c r="P197" s="129">
        <f t="shared" si="63"/>
        <v>4.9793172222705397</v>
      </c>
      <c r="Q197" s="155">
        <f t="shared" si="65"/>
        <v>3.123303094837615</v>
      </c>
      <c r="R197" s="130" t="str">
        <f t="shared" si="64"/>
        <v>13s(N2,R1)</v>
      </c>
      <c r="S197"/>
      <c r="T197"/>
    </row>
    <row r="198" spans="2:27" ht="18" x14ac:dyDescent="0.25">
      <c r="B198" s="143">
        <v>197</v>
      </c>
      <c r="C198" s="114" t="s">
        <v>96</v>
      </c>
      <c r="D198" s="466" t="s">
        <v>303</v>
      </c>
      <c r="E198" s="111" t="s">
        <v>351</v>
      </c>
      <c r="F198" s="111">
        <v>1</v>
      </c>
      <c r="G198" s="112">
        <v>19</v>
      </c>
      <c r="H198" s="150">
        <v>4.66</v>
      </c>
      <c r="I198" s="439">
        <v>9</v>
      </c>
      <c r="J198" s="111">
        <v>22.5</v>
      </c>
      <c r="K198" s="114">
        <v>24.4</v>
      </c>
      <c r="L198" s="115">
        <f t="shared" si="60"/>
        <v>0.92213114754098369</v>
      </c>
      <c r="M198" s="146">
        <f t="shared" si="61"/>
        <v>63.690386228378301</v>
      </c>
      <c r="N198" s="354">
        <v>26.86</v>
      </c>
      <c r="O198" s="119">
        <f t="shared" si="62"/>
        <v>3.8326180257510729</v>
      </c>
      <c r="P198" s="119">
        <f t="shared" si="63"/>
        <v>16.626496925089182</v>
      </c>
      <c r="Q198" s="152">
        <f t="shared" si="65"/>
        <v>9.5621182414336374</v>
      </c>
      <c r="R198" s="120" t="str">
        <f t="shared" si="64"/>
        <v>13s/22s/R4s/41s/8x(N4R2/N2R4)</v>
      </c>
      <c r="S198"/>
      <c r="T198"/>
    </row>
    <row r="199" spans="2:27" ht="18" x14ac:dyDescent="0.25">
      <c r="B199" s="147">
        <v>198</v>
      </c>
      <c r="C199" s="122" t="s">
        <v>96</v>
      </c>
      <c r="D199" s="471"/>
      <c r="E199" s="123" t="s">
        <v>352</v>
      </c>
      <c r="F199" s="123">
        <v>2</v>
      </c>
      <c r="G199" s="124">
        <v>18</v>
      </c>
      <c r="H199" s="153">
        <v>2.7</v>
      </c>
      <c r="I199" s="440">
        <v>4</v>
      </c>
      <c r="J199" s="123">
        <v>22.5</v>
      </c>
      <c r="K199" s="122">
        <v>24.4</v>
      </c>
      <c r="L199" s="126">
        <f t="shared" si="60"/>
        <v>0.92213114754098369</v>
      </c>
      <c r="M199" s="149">
        <f t="shared" si="61"/>
        <v>62.814254178490422</v>
      </c>
      <c r="N199" s="356">
        <v>26.86</v>
      </c>
      <c r="O199" s="129">
        <f t="shared" si="62"/>
        <v>8.4666666666666668</v>
      </c>
      <c r="P199" s="129">
        <f t="shared" si="63"/>
        <v>9.033825324855469</v>
      </c>
      <c r="Q199" s="155">
        <f t="shared" si="65"/>
        <v>5.547972602672079</v>
      </c>
      <c r="R199" s="130" t="str">
        <f t="shared" si="64"/>
        <v>13s(N2,R1)</v>
      </c>
      <c r="S199"/>
      <c r="T199"/>
    </row>
    <row r="200" spans="2:27" ht="18" x14ac:dyDescent="0.25">
      <c r="B200" s="143">
        <v>199</v>
      </c>
      <c r="C200" s="114" t="s">
        <v>96</v>
      </c>
      <c r="D200" s="466" t="s">
        <v>306</v>
      </c>
      <c r="E200" s="111" t="s">
        <v>351</v>
      </c>
      <c r="F200" s="111">
        <v>1</v>
      </c>
      <c r="G200" s="112">
        <v>19</v>
      </c>
      <c r="H200" s="150">
        <v>5.5</v>
      </c>
      <c r="I200" s="439">
        <v>8</v>
      </c>
      <c r="J200" s="111">
        <v>22.5</v>
      </c>
      <c r="K200" s="114">
        <v>24.4</v>
      </c>
      <c r="L200" s="115">
        <f t="shared" si="60"/>
        <v>0.92213114754098369</v>
      </c>
      <c r="M200" s="146">
        <f t="shared" si="61"/>
        <v>64.203090268304067</v>
      </c>
      <c r="N200" s="354">
        <v>26.86</v>
      </c>
      <c r="O200" s="119">
        <f t="shared" si="62"/>
        <v>3.4290909090909092</v>
      </c>
      <c r="P200" s="119">
        <f t="shared" si="63"/>
        <v>18.337120820892249</v>
      </c>
      <c r="Q200" s="152">
        <f t="shared" si="65"/>
        <v>11.285761872936694</v>
      </c>
      <c r="R200" s="120" t="str">
        <f t="shared" si="64"/>
        <v>13s/22s/R4s/41s/8x(N4R2/N2R4)</v>
      </c>
      <c r="S200"/>
      <c r="T200"/>
    </row>
    <row r="201" spans="2:27" ht="18" x14ac:dyDescent="0.25">
      <c r="B201" s="147">
        <v>200</v>
      </c>
      <c r="C201" s="122" t="s">
        <v>96</v>
      </c>
      <c r="D201" s="471"/>
      <c r="E201" s="123" t="s">
        <v>352</v>
      </c>
      <c r="F201" s="123">
        <v>2</v>
      </c>
      <c r="G201" s="124">
        <v>18</v>
      </c>
      <c r="H201" s="153">
        <v>3.27</v>
      </c>
      <c r="I201" s="440">
        <v>4</v>
      </c>
      <c r="J201" s="123">
        <v>22.5</v>
      </c>
      <c r="K201" s="122">
        <v>24.4</v>
      </c>
      <c r="L201" s="126">
        <f t="shared" si="60"/>
        <v>0.92213114754098369</v>
      </c>
      <c r="M201" s="149">
        <f t="shared" si="61"/>
        <v>63.022025429844767</v>
      </c>
      <c r="N201" s="356">
        <v>26.86</v>
      </c>
      <c r="O201" s="129">
        <f t="shared" si="62"/>
        <v>6.9908256880733939</v>
      </c>
      <c r="P201" s="129">
        <f t="shared" si="63"/>
        <v>10.594154048341943</v>
      </c>
      <c r="Q201" s="155">
        <f t="shared" si="65"/>
        <v>6.7192112632361845</v>
      </c>
      <c r="R201" s="130" t="str">
        <f t="shared" si="64"/>
        <v>13s(N2,R1)</v>
      </c>
      <c r="S201"/>
      <c r="T201"/>
    </row>
    <row r="202" spans="2:27" ht="18" x14ac:dyDescent="0.25">
      <c r="B202" s="143">
        <v>201</v>
      </c>
      <c r="C202" s="114" t="s">
        <v>97</v>
      </c>
      <c r="D202" s="466" t="s">
        <v>305</v>
      </c>
      <c r="E202" s="111" t="s">
        <v>358</v>
      </c>
      <c r="F202" s="111">
        <v>1</v>
      </c>
      <c r="G202" s="112">
        <v>26</v>
      </c>
      <c r="H202" s="144">
        <v>4.09</v>
      </c>
      <c r="I202" s="439">
        <v>7</v>
      </c>
      <c r="J202" s="117"/>
      <c r="K202" s="114"/>
      <c r="L202" s="161"/>
      <c r="M202" s="176"/>
      <c r="N202" s="419">
        <v>30</v>
      </c>
      <c r="O202" s="119">
        <f t="shared" ref="O202:O207" si="66">(N202-I202)/H202</f>
        <v>5.6234718826405867</v>
      </c>
      <c r="P202" s="119">
        <f t="shared" si="63"/>
        <v>14.126319407404038</v>
      </c>
      <c r="Q202" s="152">
        <f t="shared" si="65"/>
        <v>8.335823525372513</v>
      </c>
      <c r="R202" s="120" t="str">
        <f t="shared" si="64"/>
        <v>13s/22s/R4s(N2,R1)</v>
      </c>
      <c r="S202"/>
      <c r="T202"/>
    </row>
    <row r="203" spans="2:27" ht="18" x14ac:dyDescent="0.25">
      <c r="B203" s="147">
        <v>202</v>
      </c>
      <c r="C203" s="122" t="s">
        <v>97</v>
      </c>
      <c r="D203" s="471"/>
      <c r="E203" s="123" t="s">
        <v>358</v>
      </c>
      <c r="F203" s="123">
        <v>2</v>
      </c>
      <c r="G203" s="124">
        <v>26</v>
      </c>
      <c r="H203" s="125">
        <v>3.49</v>
      </c>
      <c r="I203" s="440">
        <v>4</v>
      </c>
      <c r="J203" s="669" t="s">
        <v>388</v>
      </c>
      <c r="K203" s="670"/>
      <c r="L203" s="670"/>
      <c r="M203" s="671"/>
      <c r="N203" s="420">
        <v>30</v>
      </c>
      <c r="O203" s="129">
        <f t="shared" si="66"/>
        <v>7.4498567335243546</v>
      </c>
      <c r="P203" s="129">
        <f t="shared" si="63"/>
        <v>11.208072983345531</v>
      </c>
      <c r="Q203" s="155">
        <f t="shared" si="65"/>
        <v>7.1129643284963509</v>
      </c>
      <c r="R203" s="130" t="str">
        <f t="shared" si="64"/>
        <v>13s(N2,R1)</v>
      </c>
      <c r="S203"/>
      <c r="T203"/>
    </row>
    <row r="204" spans="2:27" ht="18" x14ac:dyDescent="0.25">
      <c r="B204" s="143">
        <v>203</v>
      </c>
      <c r="C204" s="114" t="s">
        <v>98</v>
      </c>
      <c r="D204" s="466" t="s">
        <v>301</v>
      </c>
      <c r="E204" s="111" t="s">
        <v>351</v>
      </c>
      <c r="F204" s="111">
        <v>1</v>
      </c>
      <c r="G204" s="112">
        <v>19</v>
      </c>
      <c r="H204" s="144">
        <v>2.83</v>
      </c>
      <c r="I204" s="439">
        <v>0</v>
      </c>
      <c r="J204" s="117"/>
      <c r="K204" s="114"/>
      <c r="L204" s="161"/>
      <c r="M204" s="176"/>
      <c r="N204" s="419">
        <v>35</v>
      </c>
      <c r="O204" s="119">
        <f t="shared" si="66"/>
        <v>12.367491166077738</v>
      </c>
      <c r="P204" s="119">
        <f t="shared" ref="P204:P235" si="67">SQRT(POWER(3,2)*POWER(H204,2)+POWER(I204,2))</f>
        <v>8.49</v>
      </c>
      <c r="Q204" s="152">
        <f t="shared" si="65"/>
        <v>5.8070374728019729</v>
      </c>
      <c r="R204" s="120" t="str">
        <f t="shared" si="64"/>
        <v>13s(N2,R1)</v>
      </c>
      <c r="S204"/>
      <c r="T204"/>
    </row>
    <row r="205" spans="2:27" ht="18" x14ac:dyDescent="0.25">
      <c r="B205" s="147">
        <v>204</v>
      </c>
      <c r="C205" s="122" t="s">
        <v>98</v>
      </c>
      <c r="D205" s="471"/>
      <c r="E205" s="123" t="s">
        <v>352</v>
      </c>
      <c r="F205" s="123">
        <v>2</v>
      </c>
      <c r="G205" s="124">
        <v>18</v>
      </c>
      <c r="H205" s="125">
        <v>3.27</v>
      </c>
      <c r="I205" s="440">
        <v>2</v>
      </c>
      <c r="J205" s="669" t="s">
        <v>388</v>
      </c>
      <c r="K205" s="670"/>
      <c r="L205" s="670"/>
      <c r="M205" s="671"/>
      <c r="N205" s="420">
        <v>35</v>
      </c>
      <c r="O205" s="129">
        <f t="shared" si="66"/>
        <v>10.091743119266056</v>
      </c>
      <c r="P205" s="129">
        <f t="shared" si="67"/>
        <v>10.01179804031224</v>
      </c>
      <c r="Q205" s="155">
        <f t="shared" si="65"/>
        <v>6.7192112632361845</v>
      </c>
      <c r="R205" s="130" t="str">
        <f t="shared" si="64"/>
        <v>13s(N2,R1)</v>
      </c>
    </row>
    <row r="206" spans="2:27" ht="18" x14ac:dyDescent="0.25">
      <c r="B206" s="143">
        <v>205</v>
      </c>
      <c r="C206" s="114" t="s">
        <v>98</v>
      </c>
      <c r="D206" s="466" t="s">
        <v>308</v>
      </c>
      <c r="E206" s="111" t="s">
        <v>351</v>
      </c>
      <c r="F206" s="111">
        <v>1</v>
      </c>
      <c r="G206" s="112">
        <v>19</v>
      </c>
      <c r="H206" s="144">
        <v>3.31</v>
      </c>
      <c r="I206" s="439">
        <v>0</v>
      </c>
      <c r="J206" s="117"/>
      <c r="K206" s="114"/>
      <c r="L206" s="161"/>
      <c r="M206" s="176"/>
      <c r="N206" s="419">
        <v>35</v>
      </c>
      <c r="O206" s="119">
        <f t="shared" si="66"/>
        <v>10.574018126888218</v>
      </c>
      <c r="P206" s="119">
        <f t="shared" si="67"/>
        <v>9.9300000000000015</v>
      </c>
      <c r="Q206" s="152">
        <f t="shared" si="65"/>
        <v>6.79197669080372</v>
      </c>
      <c r="R206" s="120" t="str">
        <f t="shared" si="64"/>
        <v>13s(N2,R1)</v>
      </c>
    </row>
    <row r="207" spans="2:27" ht="18" x14ac:dyDescent="0.25">
      <c r="B207" s="147">
        <v>206</v>
      </c>
      <c r="C207" s="122" t="s">
        <v>98</v>
      </c>
      <c r="D207" s="471"/>
      <c r="E207" s="123" t="s">
        <v>352</v>
      </c>
      <c r="F207" s="123">
        <v>2</v>
      </c>
      <c r="G207" s="124">
        <v>18</v>
      </c>
      <c r="H207" s="125">
        <v>3.48</v>
      </c>
      <c r="I207" s="440">
        <v>1</v>
      </c>
      <c r="J207" s="669" t="s">
        <v>388</v>
      </c>
      <c r="K207" s="670"/>
      <c r="L207" s="670"/>
      <c r="M207" s="671"/>
      <c r="N207" s="420">
        <v>35</v>
      </c>
      <c r="O207" s="129">
        <f t="shared" si="66"/>
        <v>9.7701149425287355</v>
      </c>
      <c r="P207" s="129">
        <f t="shared" si="67"/>
        <v>10.487783369234894</v>
      </c>
      <c r="Q207" s="155">
        <f t="shared" si="65"/>
        <v>7.1507202434440131</v>
      </c>
      <c r="R207" s="130" t="str">
        <f t="shared" si="64"/>
        <v>13s(N2,R1)</v>
      </c>
    </row>
    <row r="208" spans="2:27" ht="18" x14ac:dyDescent="0.25">
      <c r="B208" s="143">
        <v>207</v>
      </c>
      <c r="C208" s="114" t="s">
        <v>115</v>
      </c>
      <c r="D208" s="466" t="s">
        <v>307</v>
      </c>
      <c r="E208" s="523" t="s">
        <v>387</v>
      </c>
      <c r="F208" s="111">
        <v>1</v>
      </c>
      <c r="G208" s="169"/>
      <c r="H208" s="144"/>
      <c r="I208" s="429"/>
      <c r="J208" s="114">
        <v>19.600000000000001</v>
      </c>
      <c r="K208" s="111">
        <v>50.4</v>
      </c>
      <c r="L208" s="151">
        <f>J208/K208</f>
        <v>0.38888888888888895</v>
      </c>
      <c r="M208" s="152">
        <f>SQRT(POWER(H208,2)+POWER(J208,2))*1.96*SQRT(2)</f>
        <v>54.328428212124827</v>
      </c>
      <c r="N208" s="358">
        <v>29.7</v>
      </c>
      <c r="O208" s="119" t="e">
        <f t="shared" ref="O208:O209" si="68">(N208-I208)/H208</f>
        <v>#DIV/0!</v>
      </c>
      <c r="P208" s="119">
        <f t="shared" si="67"/>
        <v>0</v>
      </c>
      <c r="Q208" s="152" t="e">
        <f t="shared" si="65"/>
        <v>#DIV/0!</v>
      </c>
      <c r="R208" s="120" t="e">
        <f t="shared" si="64"/>
        <v>#DIV/0!</v>
      </c>
      <c r="S208"/>
      <c r="T208"/>
      <c r="U208"/>
      <c r="V208"/>
    </row>
    <row r="209" spans="2:22" ht="18" x14ac:dyDescent="0.25">
      <c r="B209" s="538">
        <v>208</v>
      </c>
      <c r="C209" s="122" t="s">
        <v>115</v>
      </c>
      <c r="D209" s="472"/>
      <c r="E209" s="523" t="s">
        <v>387</v>
      </c>
      <c r="F209" s="123">
        <v>2</v>
      </c>
      <c r="G209" s="172"/>
      <c r="H209" s="125"/>
      <c r="I209" s="430"/>
      <c r="J209" s="131">
        <v>19.600000000000001</v>
      </c>
      <c r="K209" s="132">
        <v>50.4</v>
      </c>
      <c r="L209" s="156">
        <f>J209/K209</f>
        <v>0.38888888888888895</v>
      </c>
      <c r="M209" s="157">
        <f>SQRT(POWER(H209,2)+POWER(J209,2))*1.96*SQRT(2)</f>
        <v>54.328428212124827</v>
      </c>
      <c r="N209" s="633">
        <v>29.7</v>
      </c>
      <c r="O209" s="136" t="e">
        <f t="shared" si="68"/>
        <v>#DIV/0!</v>
      </c>
      <c r="P209" s="129">
        <f t="shared" si="67"/>
        <v>0</v>
      </c>
      <c r="Q209" s="155" t="e">
        <f t="shared" si="65"/>
        <v>#DIV/0!</v>
      </c>
      <c r="R209" s="130" t="e">
        <f t="shared" si="64"/>
        <v>#DIV/0!</v>
      </c>
      <c r="S209"/>
      <c r="T209"/>
      <c r="U209"/>
      <c r="V209"/>
    </row>
    <row r="210" spans="2:22" ht="18" x14ac:dyDescent="0.25">
      <c r="B210" s="143">
        <v>209</v>
      </c>
      <c r="C210" s="110" t="s">
        <v>177</v>
      </c>
      <c r="D210" s="514" t="s">
        <v>306</v>
      </c>
      <c r="E210" s="111" t="s">
        <v>355</v>
      </c>
      <c r="F210" s="197">
        <v>1</v>
      </c>
      <c r="G210" s="145">
        <v>28</v>
      </c>
      <c r="H210" s="144">
        <v>2.52</v>
      </c>
      <c r="I210" s="437">
        <v>2</v>
      </c>
      <c r="J210" s="159"/>
      <c r="K210" s="160"/>
      <c r="L210" s="161"/>
      <c r="M210" s="160"/>
      <c r="N210" s="295"/>
      <c r="O210" s="162"/>
      <c r="P210" s="267">
        <f t="shared" si="67"/>
        <v>7.8200767259663131</v>
      </c>
      <c r="Q210" s="152">
        <f t="shared" si="65"/>
        <v>5.1292104655590025</v>
      </c>
      <c r="R210" s="640"/>
      <c r="S210"/>
      <c r="T210"/>
      <c r="U210"/>
      <c r="V210"/>
    </row>
    <row r="211" spans="2:22" ht="18" x14ac:dyDescent="0.25">
      <c r="B211" s="538">
        <v>210</v>
      </c>
      <c r="C211" s="178" t="s">
        <v>177</v>
      </c>
      <c r="D211" s="515"/>
      <c r="E211" s="132" t="s">
        <v>356</v>
      </c>
      <c r="F211" s="198">
        <v>2</v>
      </c>
      <c r="G211" s="179">
        <v>27</v>
      </c>
      <c r="H211" s="134">
        <v>2.73</v>
      </c>
      <c r="I211" s="443">
        <v>1</v>
      </c>
      <c r="J211" s="672" t="s">
        <v>388</v>
      </c>
      <c r="K211" s="673"/>
      <c r="L211" s="673"/>
      <c r="M211" s="673"/>
      <c r="N211" s="673"/>
      <c r="O211" s="674"/>
      <c r="P211" s="267">
        <f t="shared" si="67"/>
        <v>8.250824201254078</v>
      </c>
      <c r="Q211" s="157">
        <f t="shared" si="65"/>
        <v>5.5601918432130857</v>
      </c>
      <c r="R211" s="657" t="s">
        <v>388</v>
      </c>
      <c r="S211"/>
      <c r="T211"/>
      <c r="U211"/>
      <c r="V211"/>
    </row>
    <row r="212" spans="2:22" ht="18" x14ac:dyDescent="0.25">
      <c r="B212" s="147">
        <v>211</v>
      </c>
      <c r="C212" s="168" t="s">
        <v>177</v>
      </c>
      <c r="D212" s="515"/>
      <c r="E212" s="123" t="s">
        <v>357</v>
      </c>
      <c r="F212" s="199">
        <v>3</v>
      </c>
      <c r="G212" s="148">
        <v>27</v>
      </c>
      <c r="H212" s="125">
        <v>3.21</v>
      </c>
      <c r="I212" s="438">
        <v>0</v>
      </c>
      <c r="J212" s="164"/>
      <c r="K212" s="165"/>
      <c r="L212" s="166"/>
      <c r="M212" s="165"/>
      <c r="N212" s="296"/>
      <c r="O212" s="167"/>
      <c r="P212" s="174">
        <f t="shared" si="67"/>
        <v>9.6300000000000008</v>
      </c>
      <c r="Q212" s="155">
        <f t="shared" si="65"/>
        <v>6.5378079914703315</v>
      </c>
      <c r="R212" s="658"/>
      <c r="S212"/>
      <c r="T212"/>
      <c r="U212"/>
      <c r="V212"/>
    </row>
    <row r="213" spans="2:22" ht="18" x14ac:dyDescent="0.25">
      <c r="B213" s="143">
        <v>212</v>
      </c>
      <c r="C213" s="114" t="s">
        <v>114</v>
      </c>
      <c r="D213" s="466" t="s">
        <v>306</v>
      </c>
      <c r="E213" s="111" t="s">
        <v>355</v>
      </c>
      <c r="F213" s="111">
        <v>1</v>
      </c>
      <c r="G213" s="145">
        <v>28</v>
      </c>
      <c r="H213" s="144">
        <v>6.08</v>
      </c>
      <c r="I213" s="437">
        <v>1</v>
      </c>
      <c r="J213" s="132">
        <v>12.6</v>
      </c>
      <c r="K213" s="135">
        <v>14</v>
      </c>
      <c r="L213" s="139">
        <f>J213/K213</f>
        <v>0.9</v>
      </c>
      <c r="M213" s="175">
        <f>SQRT(POWER(H213,2)+POWER(J213,2))*1.96*SQRT(2)</f>
        <v>38.778925674649628</v>
      </c>
      <c r="N213" s="355">
        <v>15.1</v>
      </c>
      <c r="O213" s="136">
        <f>(N213-I213)/H213</f>
        <v>2.3190789473684208</v>
      </c>
      <c r="P213" s="119">
        <f t="shared" si="67"/>
        <v>18.26739171310453</v>
      </c>
      <c r="Q213" s="152">
        <f t="shared" si="65"/>
        <v>12.375237948650293</v>
      </c>
      <c r="R213" s="137" t="str">
        <f>IF(O213&gt;=6,"13s(N3,R1)",(IF(O213&gt;=6,"13s(N3,R1)",IF(O213&gt;=5,"13s/2of32s/R4s(N3,R1)",IF(O213&gt;=4,"13s/2of32s/R4s/31s(N3,R1)",IF(O213&gt;=3,"13s/2of32s/R4s/31s/6x(N6,R1/N3,R2)",IF(O213&gt;=2,"13s/2of32s/R4s/31s/12x(N6,R2)","Unaceptable")))))))</f>
        <v>13s/2of32s/R4s/31s/12x(N6,R2)</v>
      </c>
      <c r="S213"/>
      <c r="T213"/>
      <c r="U213"/>
      <c r="V213"/>
    </row>
    <row r="214" spans="2:22" ht="18" x14ac:dyDescent="0.25">
      <c r="B214" s="538">
        <v>213</v>
      </c>
      <c r="C214" s="131" t="s">
        <v>114</v>
      </c>
      <c r="D214" s="476"/>
      <c r="E214" s="132" t="s">
        <v>356</v>
      </c>
      <c r="F214" s="132">
        <v>2</v>
      </c>
      <c r="G214" s="179">
        <v>27</v>
      </c>
      <c r="H214" s="134">
        <v>4.37</v>
      </c>
      <c r="I214" s="443">
        <v>1</v>
      </c>
      <c r="J214" s="132">
        <v>12.6</v>
      </c>
      <c r="K214" s="135">
        <v>14</v>
      </c>
      <c r="L214" s="139">
        <f>J214/K214</f>
        <v>0.9</v>
      </c>
      <c r="M214" s="175">
        <f>SQRT(POWER(H214,2)+POWER(J214,2))*1.96*SQRT(2)</f>
        <v>36.966337850536398</v>
      </c>
      <c r="N214" s="355">
        <v>15.1</v>
      </c>
      <c r="O214" s="136">
        <f>(N214-I214)/H214</f>
        <v>3.2265446224256293</v>
      </c>
      <c r="P214" s="136">
        <f t="shared" si="67"/>
        <v>13.14808351053491</v>
      </c>
      <c r="Q214" s="157">
        <f t="shared" si="65"/>
        <v>8.9003803497586755</v>
      </c>
      <c r="R214" s="137" t="str">
        <f>IF(O214&gt;=6,"13s(N3,R1)",(IF(O214&gt;=6,"13s(N3,R1)",IF(O214&gt;=5,"13s/2of32s/R4s(N3,R1)",IF(O214&gt;=4,"13s/2of32s/R4s/31s(N3,R1)",IF(O214&gt;=3,"13s/2of32s/R4s/31s/6x(N6,R1/N3,R2)",IF(O214&gt;=2,"13s/2of32s/R4s/31s/12x(N6,R2)","Unaceptable")))))))</f>
        <v>13s/2of32s/R4s/31s/6x(N6,R1/N3,R2)</v>
      </c>
      <c r="S214"/>
      <c r="T214"/>
      <c r="U214"/>
      <c r="V214"/>
    </row>
    <row r="215" spans="2:22" ht="18" x14ac:dyDescent="0.25">
      <c r="B215" s="147">
        <v>214</v>
      </c>
      <c r="C215" s="122" t="s">
        <v>114</v>
      </c>
      <c r="D215" s="476"/>
      <c r="E215" s="123" t="s">
        <v>357</v>
      </c>
      <c r="F215" s="123">
        <v>3</v>
      </c>
      <c r="G215" s="148">
        <v>27</v>
      </c>
      <c r="H215" s="125">
        <v>4.32</v>
      </c>
      <c r="I215" s="438">
        <v>1</v>
      </c>
      <c r="J215" s="132">
        <v>12.6</v>
      </c>
      <c r="K215" s="135">
        <v>14</v>
      </c>
      <c r="L215" s="139">
        <f>J215/K215</f>
        <v>0.9</v>
      </c>
      <c r="M215" s="175">
        <f>SQRT(POWER(H215,2)+POWER(J215,2))*1.96*SQRT(2)</f>
        <v>36.921156315586863</v>
      </c>
      <c r="N215" s="355">
        <v>15.1</v>
      </c>
      <c r="O215" s="136">
        <f>(N215-I215)/H215</f>
        <v>3.2638888888888884</v>
      </c>
      <c r="P215" s="129">
        <f t="shared" si="67"/>
        <v>12.998522993017323</v>
      </c>
      <c r="Q215" s="155">
        <f t="shared" si="65"/>
        <v>8.7985453343152127</v>
      </c>
      <c r="R215" s="137" t="str">
        <f>IF(O215&gt;=6,"13s(N3,R1)",(IF(O215&gt;=6,"13s(N3,R1)",IF(O215&gt;=5,"13s/2of32s/R4s(N3,R1)",IF(O215&gt;=4,"13s/2of32s/R4s/31s(N3,R1)",IF(O215&gt;=3,"13s/2of32s/R4s/31s/6x(N6,R1/N3,R2)",IF(O215&gt;=2,"13s/2of32s/R4s/31s/12x(N6,R2)","Unaceptable")))))))</f>
        <v>13s/2of32s/R4s/31s/6x(N6,R1/N3,R2)</v>
      </c>
      <c r="S215"/>
      <c r="T215"/>
    </row>
    <row r="216" spans="2:22" ht="18" x14ac:dyDescent="0.25">
      <c r="B216" s="143">
        <v>215</v>
      </c>
      <c r="C216" s="110" t="s">
        <v>178</v>
      </c>
      <c r="D216" s="466" t="s">
        <v>306</v>
      </c>
      <c r="E216" s="523" t="s">
        <v>365</v>
      </c>
      <c r="F216" s="111">
        <v>1</v>
      </c>
      <c r="G216" s="112">
        <v>34</v>
      </c>
      <c r="H216" s="186">
        <v>5.08</v>
      </c>
      <c r="I216" s="441">
        <v>1</v>
      </c>
      <c r="J216" s="159"/>
      <c r="K216" s="160"/>
      <c r="L216" s="161"/>
      <c r="M216" s="160"/>
      <c r="N216" s="295"/>
      <c r="O216" s="162"/>
      <c r="P216" s="171">
        <f t="shared" si="67"/>
        <v>15.272773160104226</v>
      </c>
      <c r="Q216" s="152">
        <f t="shared" si="65"/>
        <v>10.308329013900533</v>
      </c>
      <c r="R216" s="162"/>
      <c r="S216"/>
      <c r="T216"/>
    </row>
    <row r="217" spans="2:22" ht="18" x14ac:dyDescent="0.25">
      <c r="B217" s="147">
        <v>216</v>
      </c>
      <c r="C217" s="168" t="s">
        <v>178</v>
      </c>
      <c r="D217" s="471"/>
      <c r="E217" s="523" t="s">
        <v>366</v>
      </c>
      <c r="F217" s="123">
        <v>2</v>
      </c>
      <c r="G217" s="124">
        <v>31</v>
      </c>
      <c r="H217" s="187">
        <v>3.04</v>
      </c>
      <c r="I217" s="442">
        <v>3</v>
      </c>
      <c r="J217" s="672" t="s">
        <v>388</v>
      </c>
      <c r="K217" s="673"/>
      <c r="L217" s="673"/>
      <c r="M217" s="673"/>
      <c r="N217" s="673"/>
      <c r="O217" s="674"/>
      <c r="P217" s="174">
        <f t="shared" si="67"/>
        <v>9.6007499707054134</v>
      </c>
      <c r="Q217" s="155">
        <f t="shared" si="65"/>
        <v>6.1772861772892664</v>
      </c>
      <c r="R217" s="657" t="s">
        <v>388</v>
      </c>
      <c r="S217"/>
      <c r="T217"/>
    </row>
    <row r="218" spans="2:22" ht="18" x14ac:dyDescent="0.25">
      <c r="B218" s="143">
        <v>217</v>
      </c>
      <c r="C218" s="114" t="s">
        <v>99</v>
      </c>
      <c r="D218" s="466" t="s">
        <v>301</v>
      </c>
      <c r="E218" s="111" t="s">
        <v>351</v>
      </c>
      <c r="F218" s="111">
        <v>1</v>
      </c>
      <c r="G218" s="112">
        <v>18</v>
      </c>
      <c r="H218" s="150">
        <v>3.7</v>
      </c>
      <c r="I218" s="439">
        <v>3</v>
      </c>
      <c r="J218" s="132">
        <v>15.2</v>
      </c>
      <c r="K218" s="131">
        <v>38.1</v>
      </c>
      <c r="L218" s="139">
        <f t="shared" ref="L218:L235" si="69">J218/K218</f>
        <v>0.39895013123359574</v>
      </c>
      <c r="M218" s="157">
        <f t="shared" ref="M218:M235" si="70">SQRT(POWER(H218,2)+POWER(J218,2))*1.96*SQRT(2)</f>
        <v>43.362536088194844</v>
      </c>
      <c r="N218" s="633">
        <v>22.8</v>
      </c>
      <c r="O218" s="136">
        <f t="shared" ref="O218:O235" si="71">(N218-I218)/H218</f>
        <v>5.3513513513513509</v>
      </c>
      <c r="P218" s="119">
        <f t="shared" si="67"/>
        <v>11.498260738042081</v>
      </c>
      <c r="Q218" s="152">
        <f t="shared" si="65"/>
        <v>7.6027772703284047</v>
      </c>
      <c r="R218" s="120" t="str">
        <f t="shared" ref="R218:R235" si="72">IF(O218&gt;=6,"13s(N2,R1)",(IF(O218&gt;=6,"13s(N2,R1)",IF(O218&gt;=5,"13s/22s/R4s(N2,R1)",IF(O218&gt;=4,"13s/22s/R4s/41s(N4,R1/N2,R2)",IF(O218&gt;=3,"13s/22s/R4s/41s/8x(N4R2/N2R4)",IF(O218&gt;=2,"13s/22s/R4s/41s/10x(N5R2/N2R5)","Unaceptable")))))))</f>
        <v>13s/22s/R4s(N2,R1)</v>
      </c>
      <c r="S218"/>
      <c r="T218"/>
    </row>
    <row r="219" spans="2:22" ht="18" x14ac:dyDescent="0.25">
      <c r="B219" s="147">
        <v>218</v>
      </c>
      <c r="C219" s="122" t="s">
        <v>99</v>
      </c>
      <c r="D219" s="471"/>
      <c r="E219" s="123" t="s">
        <v>352</v>
      </c>
      <c r="F219" s="123">
        <v>2</v>
      </c>
      <c r="G219" s="124">
        <v>18</v>
      </c>
      <c r="H219" s="153">
        <v>2.62</v>
      </c>
      <c r="I219" s="440">
        <v>2</v>
      </c>
      <c r="J219" s="123">
        <v>15.2</v>
      </c>
      <c r="K219" s="122">
        <v>38.1</v>
      </c>
      <c r="L219" s="126">
        <f t="shared" si="69"/>
        <v>0.39895013123359574</v>
      </c>
      <c r="M219" s="155">
        <f t="shared" si="70"/>
        <v>42.753562261874741</v>
      </c>
      <c r="N219" s="359">
        <v>22.8</v>
      </c>
      <c r="O219" s="129">
        <f t="shared" si="71"/>
        <v>7.9389312977099236</v>
      </c>
      <c r="P219" s="129">
        <f t="shared" si="67"/>
        <v>8.110462378927604</v>
      </c>
      <c r="Q219" s="155">
        <f t="shared" si="65"/>
        <v>5.3835882292595727</v>
      </c>
      <c r="R219" s="130" t="str">
        <f t="shared" si="72"/>
        <v>13s(N2,R1)</v>
      </c>
      <c r="S219"/>
      <c r="T219"/>
    </row>
    <row r="220" spans="2:22" ht="18" x14ac:dyDescent="0.25">
      <c r="B220" s="143">
        <v>219</v>
      </c>
      <c r="C220" s="114" t="s">
        <v>99</v>
      </c>
      <c r="D220" s="466" t="s">
        <v>308</v>
      </c>
      <c r="E220" s="111" t="s">
        <v>351</v>
      </c>
      <c r="F220" s="111">
        <v>1</v>
      </c>
      <c r="G220" s="112">
        <v>18</v>
      </c>
      <c r="H220" s="150">
        <v>3.59</v>
      </c>
      <c r="I220" s="439">
        <v>5</v>
      </c>
      <c r="J220" s="111">
        <v>15.2</v>
      </c>
      <c r="K220" s="114">
        <v>38.1</v>
      </c>
      <c r="L220" s="115">
        <f t="shared" si="69"/>
        <v>0.39895013123359574</v>
      </c>
      <c r="M220" s="152">
        <f t="shared" si="70"/>
        <v>43.291435387614492</v>
      </c>
      <c r="N220" s="358">
        <v>22.8</v>
      </c>
      <c r="O220" s="119">
        <f t="shared" si="71"/>
        <v>4.9582172701949867</v>
      </c>
      <c r="P220" s="119">
        <f t="shared" si="67"/>
        <v>11.874043119342291</v>
      </c>
      <c r="Q220" s="152">
        <f t="shared" si="65"/>
        <v>7.3767487568862089</v>
      </c>
      <c r="R220" s="120" t="str">
        <f t="shared" si="72"/>
        <v>13s/22s/R4s/41s(N4,R1/N2,R2)</v>
      </c>
      <c r="S220"/>
      <c r="T220"/>
    </row>
    <row r="221" spans="2:22" ht="18" x14ac:dyDescent="0.25">
      <c r="B221" s="147">
        <v>220</v>
      </c>
      <c r="C221" s="122" t="s">
        <v>99</v>
      </c>
      <c r="D221" s="471"/>
      <c r="E221" s="123" t="s">
        <v>352</v>
      </c>
      <c r="F221" s="123">
        <v>2</v>
      </c>
      <c r="G221" s="124">
        <v>18</v>
      </c>
      <c r="H221" s="153">
        <v>2.72</v>
      </c>
      <c r="I221" s="440">
        <v>4</v>
      </c>
      <c r="J221" s="123">
        <v>15.2</v>
      </c>
      <c r="K221" s="122">
        <v>38.1</v>
      </c>
      <c r="L221" s="126">
        <f t="shared" si="69"/>
        <v>0.39895013123359574</v>
      </c>
      <c r="M221" s="155">
        <f t="shared" si="70"/>
        <v>42.801517670288284</v>
      </c>
      <c r="N221" s="359">
        <v>22.8</v>
      </c>
      <c r="O221" s="129">
        <f t="shared" si="71"/>
        <v>6.9117647058823524</v>
      </c>
      <c r="P221" s="129">
        <f t="shared" si="67"/>
        <v>9.0876619655442745</v>
      </c>
      <c r="Q221" s="155">
        <f t="shared" si="65"/>
        <v>5.5890686960252056</v>
      </c>
      <c r="R221" s="130" t="str">
        <f t="shared" si="72"/>
        <v>13s(N2,R1)</v>
      </c>
      <c r="S221"/>
      <c r="T221"/>
    </row>
    <row r="222" spans="2:22" ht="18" x14ac:dyDescent="0.25">
      <c r="B222" s="37">
        <v>221</v>
      </c>
      <c r="C222" s="70" t="s">
        <v>100</v>
      </c>
      <c r="D222" s="470" t="s">
        <v>305</v>
      </c>
      <c r="E222" s="516" t="s">
        <v>358</v>
      </c>
      <c r="F222" s="39">
        <v>1</v>
      </c>
      <c r="G222" s="98">
        <v>18</v>
      </c>
      <c r="H222" s="103">
        <v>3.06</v>
      </c>
      <c r="I222" s="444">
        <v>6</v>
      </c>
      <c r="J222" s="38">
        <v>12.2</v>
      </c>
      <c r="K222" s="39">
        <v>45.6</v>
      </c>
      <c r="L222" s="79">
        <f t="shared" si="69"/>
        <v>0.26754385964912281</v>
      </c>
      <c r="M222" s="40">
        <f t="shared" si="70"/>
        <v>34.864163542526015</v>
      </c>
      <c r="N222" s="354">
        <v>21.9</v>
      </c>
      <c r="O222" s="43">
        <f t="shared" si="71"/>
        <v>5.1960784313725483</v>
      </c>
      <c r="P222" s="43">
        <f t="shared" si="67"/>
        <v>10.966877404256875</v>
      </c>
      <c r="Q222" s="662">
        <f t="shared" si="65"/>
        <v>6.2877022830283567</v>
      </c>
      <c r="R222" s="44" t="str">
        <f t="shared" si="72"/>
        <v>13s/22s/R4s(N2,R1)</v>
      </c>
      <c r="S222"/>
    </row>
    <row r="223" spans="2:22" ht="18" x14ac:dyDescent="0.25">
      <c r="B223" s="54">
        <v>222</v>
      </c>
      <c r="C223" s="72" t="s">
        <v>100</v>
      </c>
      <c r="D223" s="478"/>
      <c r="E223" s="469" t="s">
        <v>358</v>
      </c>
      <c r="F223" s="55">
        <v>2</v>
      </c>
      <c r="G223" s="105">
        <v>20</v>
      </c>
      <c r="H223" s="104">
        <v>3.56</v>
      </c>
      <c r="I223" s="445">
        <v>2</v>
      </c>
      <c r="J223" s="56">
        <v>12.2</v>
      </c>
      <c r="K223" s="55">
        <v>45.6</v>
      </c>
      <c r="L223" s="80">
        <f t="shared" si="69"/>
        <v>0.26754385964912281</v>
      </c>
      <c r="M223" s="57">
        <f t="shared" si="70"/>
        <v>35.226996629289872</v>
      </c>
      <c r="N223" s="356">
        <v>21.9</v>
      </c>
      <c r="O223" s="60">
        <f t="shared" si="71"/>
        <v>5.5898876404494375</v>
      </c>
      <c r="P223" s="60">
        <f t="shared" si="67"/>
        <v>10.865652304394798</v>
      </c>
      <c r="Q223" s="663">
        <f t="shared" si="65"/>
        <v>7.2958289453632341</v>
      </c>
      <c r="R223" s="61" t="str">
        <f t="shared" si="72"/>
        <v>13s/22s/R4s(N2,R1)</v>
      </c>
      <c r="S223"/>
    </row>
    <row r="224" spans="2:22" ht="18" x14ac:dyDescent="0.25">
      <c r="B224" s="37">
        <v>223</v>
      </c>
      <c r="C224" s="46" t="s">
        <v>101</v>
      </c>
      <c r="D224" s="470" t="s">
        <v>305</v>
      </c>
      <c r="E224" s="516" t="s">
        <v>358</v>
      </c>
      <c r="F224" s="47">
        <v>1</v>
      </c>
      <c r="G224" s="99">
        <v>26</v>
      </c>
      <c r="H224" s="108">
        <v>3.27</v>
      </c>
      <c r="I224" s="448">
        <v>2</v>
      </c>
      <c r="J224" s="46">
        <v>24.7</v>
      </c>
      <c r="K224" s="47">
        <v>54.6</v>
      </c>
      <c r="L224" s="81">
        <f t="shared" si="69"/>
        <v>0.45238095238095238</v>
      </c>
      <c r="M224" s="48">
        <f t="shared" si="70"/>
        <v>69.062284767302629</v>
      </c>
      <c r="N224" s="355">
        <v>35.4</v>
      </c>
      <c r="O224" s="51">
        <f t="shared" si="71"/>
        <v>10.214067278287461</v>
      </c>
      <c r="P224" s="51">
        <f t="shared" si="67"/>
        <v>10.01179804031224</v>
      </c>
      <c r="Q224" s="662">
        <f t="shared" si="65"/>
        <v>6.6645826229750904</v>
      </c>
      <c r="R224" s="52" t="str">
        <f t="shared" si="72"/>
        <v>13s(N2,R1)</v>
      </c>
      <c r="S224"/>
    </row>
    <row r="225" spans="1:23" ht="18" x14ac:dyDescent="0.25">
      <c r="B225" s="54">
        <v>224</v>
      </c>
      <c r="C225" s="56" t="s">
        <v>101</v>
      </c>
      <c r="D225" s="477"/>
      <c r="E225" s="469" t="s">
        <v>358</v>
      </c>
      <c r="F225" s="55">
        <v>2</v>
      </c>
      <c r="G225" s="105">
        <v>27</v>
      </c>
      <c r="H225" s="104">
        <v>3.02</v>
      </c>
      <c r="I225" s="445">
        <v>5</v>
      </c>
      <c r="J225" s="56">
        <v>24.7</v>
      </c>
      <c r="K225" s="55">
        <v>54.6</v>
      </c>
      <c r="L225" s="80">
        <f t="shared" si="69"/>
        <v>0.45238095238095238</v>
      </c>
      <c r="M225" s="57">
        <f t="shared" si="70"/>
        <v>68.974758754779273</v>
      </c>
      <c r="N225" s="356">
        <v>35.4</v>
      </c>
      <c r="O225" s="60">
        <f t="shared" si="71"/>
        <v>10.066225165562914</v>
      </c>
      <c r="P225" s="60">
        <f t="shared" si="67"/>
        <v>10.348120602312287</v>
      </c>
      <c r="Q225" s="663">
        <f t="shared" si="65"/>
        <v>6.1508349327851715</v>
      </c>
      <c r="R225" s="61" t="str">
        <f t="shared" si="72"/>
        <v>13s(N2,R1)</v>
      </c>
      <c r="S225"/>
    </row>
    <row r="226" spans="1:23" ht="18" x14ac:dyDescent="0.25">
      <c r="B226" s="37">
        <v>225</v>
      </c>
      <c r="C226" s="38" t="s">
        <v>102</v>
      </c>
      <c r="D226" s="470" t="s">
        <v>305</v>
      </c>
      <c r="E226" s="516" t="s">
        <v>358</v>
      </c>
      <c r="F226" s="39">
        <v>1</v>
      </c>
      <c r="G226" s="98">
        <v>20</v>
      </c>
      <c r="H226" s="103">
        <v>5</v>
      </c>
      <c r="I226" s="444">
        <v>6</v>
      </c>
      <c r="J226" s="38">
        <v>6.1</v>
      </c>
      <c r="K226" s="39">
        <v>62.9</v>
      </c>
      <c r="L226" s="79">
        <f t="shared" si="69"/>
        <v>9.6979332273449917E-2</v>
      </c>
      <c r="M226" s="40">
        <f t="shared" si="70"/>
        <v>21.862567827224687</v>
      </c>
      <c r="N226" s="354">
        <v>20.8</v>
      </c>
      <c r="O226" s="43">
        <f t="shared" si="71"/>
        <v>2.96</v>
      </c>
      <c r="P226" s="43">
        <f t="shared" si="67"/>
        <v>16.15549442140351</v>
      </c>
      <c r="Q226" s="662">
        <f t="shared" si="65"/>
        <v>10.246950765959598</v>
      </c>
      <c r="R226" s="44" t="str">
        <f t="shared" si="72"/>
        <v>13s/22s/R4s/41s/10x(N5R2/N2R5)</v>
      </c>
      <c r="S226"/>
    </row>
    <row r="227" spans="1:23" ht="18" x14ac:dyDescent="0.25">
      <c r="B227" s="54">
        <v>226</v>
      </c>
      <c r="C227" s="56" t="s">
        <v>102</v>
      </c>
      <c r="D227" s="477"/>
      <c r="E227" s="469" t="s">
        <v>358</v>
      </c>
      <c r="F227" s="55">
        <v>2</v>
      </c>
      <c r="G227" s="105">
        <v>21</v>
      </c>
      <c r="H227" s="104">
        <v>4.91</v>
      </c>
      <c r="I227" s="445">
        <v>1</v>
      </c>
      <c r="J227" s="56">
        <v>6.1</v>
      </c>
      <c r="K227" s="55">
        <v>62.9</v>
      </c>
      <c r="L227" s="80">
        <f t="shared" si="69"/>
        <v>9.6979332273449917E-2</v>
      </c>
      <c r="M227" s="57">
        <f t="shared" si="70"/>
        <v>21.705281060608268</v>
      </c>
      <c r="N227" s="356">
        <v>20.8</v>
      </c>
      <c r="O227" s="60">
        <f t="shared" si="71"/>
        <v>4.0325865580448061</v>
      </c>
      <c r="P227" s="60">
        <f t="shared" si="67"/>
        <v>14.763905309910383</v>
      </c>
      <c r="Q227" s="663">
        <f t="shared" si="65"/>
        <v>10.051090440724282</v>
      </c>
      <c r="R227" s="61" t="str">
        <f t="shared" si="72"/>
        <v>13s/22s/R4s/41s(N4,R1/N2,R2)</v>
      </c>
      <c r="S227"/>
    </row>
    <row r="228" spans="1:23" ht="18" x14ac:dyDescent="0.25">
      <c r="B228" s="37">
        <v>227</v>
      </c>
      <c r="C228" s="38" t="s">
        <v>103</v>
      </c>
      <c r="D228" s="470" t="s">
        <v>305</v>
      </c>
      <c r="E228" s="516" t="s">
        <v>358</v>
      </c>
      <c r="F228" s="39">
        <v>1</v>
      </c>
      <c r="G228" s="98">
        <v>21</v>
      </c>
      <c r="H228" s="103">
        <v>4.42</v>
      </c>
      <c r="I228" s="444">
        <v>4</v>
      </c>
      <c r="J228" s="41">
        <v>16</v>
      </c>
      <c r="K228" s="39">
        <v>130.5</v>
      </c>
      <c r="L228" s="79">
        <f t="shared" si="69"/>
        <v>0.12260536398467432</v>
      </c>
      <c r="M228" s="40">
        <f t="shared" si="70"/>
        <v>46.010882065876551</v>
      </c>
      <c r="N228" s="354">
        <v>46.03</v>
      </c>
      <c r="O228" s="43">
        <f t="shared" si="71"/>
        <v>9.5090497737556561</v>
      </c>
      <c r="P228" s="43">
        <f t="shared" si="67"/>
        <v>13.85018411429971</v>
      </c>
      <c r="Q228" s="662">
        <f t="shared" si="65"/>
        <v>9.0480284619147309</v>
      </c>
      <c r="R228" s="44" t="str">
        <f t="shared" si="72"/>
        <v>13s(N2,R1)</v>
      </c>
      <c r="S228"/>
    </row>
    <row r="229" spans="1:23" ht="18" x14ac:dyDescent="0.25">
      <c r="B229" s="54">
        <v>228</v>
      </c>
      <c r="C229" s="56" t="s">
        <v>103</v>
      </c>
      <c r="D229" s="478"/>
      <c r="E229" s="469" t="s">
        <v>358</v>
      </c>
      <c r="F229" s="55">
        <v>2</v>
      </c>
      <c r="G229" s="105">
        <v>21</v>
      </c>
      <c r="H229" s="104">
        <v>2.4900000000000002</v>
      </c>
      <c r="I229" s="445">
        <v>2</v>
      </c>
      <c r="J229" s="58">
        <v>16</v>
      </c>
      <c r="K229" s="55">
        <v>130.5</v>
      </c>
      <c r="L229" s="80">
        <f t="shared" si="69"/>
        <v>0.12260536398467432</v>
      </c>
      <c r="M229" s="57">
        <f t="shared" si="70"/>
        <v>44.883580609394343</v>
      </c>
      <c r="N229" s="356">
        <v>46.03</v>
      </c>
      <c r="O229" s="60">
        <f t="shared" si="71"/>
        <v>17.682730923694777</v>
      </c>
      <c r="P229" s="60">
        <f t="shared" si="67"/>
        <v>7.7331041632710473</v>
      </c>
      <c r="Q229" s="663">
        <f t="shared" si="65"/>
        <v>5.0971925045628241</v>
      </c>
      <c r="R229" s="61" t="str">
        <f t="shared" si="72"/>
        <v>13s(N2,R1)</v>
      </c>
      <c r="S229"/>
    </row>
    <row r="230" spans="1:23" ht="18" x14ac:dyDescent="0.25">
      <c r="B230" s="37">
        <v>229</v>
      </c>
      <c r="C230" s="38" t="s">
        <v>104</v>
      </c>
      <c r="D230" s="470" t="s">
        <v>305</v>
      </c>
      <c r="E230" s="516" t="s">
        <v>358</v>
      </c>
      <c r="F230" s="39">
        <v>1</v>
      </c>
      <c r="G230" s="98">
        <v>20</v>
      </c>
      <c r="H230" s="103">
        <v>3.38</v>
      </c>
      <c r="I230" s="444">
        <v>3</v>
      </c>
      <c r="J230" s="38">
        <v>12.7</v>
      </c>
      <c r="K230" s="39">
        <v>55.6</v>
      </c>
      <c r="L230" s="79">
        <f t="shared" si="69"/>
        <v>0.22841726618705033</v>
      </c>
      <c r="M230" s="40">
        <f t="shared" si="70"/>
        <v>36.428001291314352</v>
      </c>
      <c r="N230" s="354">
        <v>24.7</v>
      </c>
      <c r="O230" s="43">
        <f t="shared" si="71"/>
        <v>6.4201183431952664</v>
      </c>
      <c r="P230" s="43">
        <f t="shared" si="67"/>
        <v>10.574478710555901</v>
      </c>
      <c r="Q230" s="662">
        <f t="shared" si="65"/>
        <v>6.9269387177886879</v>
      </c>
      <c r="R230" s="44" t="str">
        <f t="shared" si="72"/>
        <v>13s(N2,R1)</v>
      </c>
      <c r="S230"/>
    </row>
    <row r="231" spans="1:23" ht="18" x14ac:dyDescent="0.25">
      <c r="B231" s="54">
        <v>230</v>
      </c>
      <c r="C231" s="56" t="s">
        <v>104</v>
      </c>
      <c r="D231" s="469"/>
      <c r="E231" s="469" t="s">
        <v>358</v>
      </c>
      <c r="F231" s="55">
        <v>2</v>
      </c>
      <c r="G231" s="105">
        <v>21</v>
      </c>
      <c r="H231" s="104">
        <v>1.76</v>
      </c>
      <c r="I231" s="445">
        <v>2</v>
      </c>
      <c r="J231" s="56">
        <v>12.7</v>
      </c>
      <c r="K231" s="55">
        <v>55.6</v>
      </c>
      <c r="L231" s="80">
        <f t="shared" si="69"/>
        <v>0.22841726618705033</v>
      </c>
      <c r="M231" s="57">
        <f t="shared" si="70"/>
        <v>35.539032180406942</v>
      </c>
      <c r="N231" s="356">
        <v>24.7</v>
      </c>
      <c r="O231" s="60">
        <f t="shared" si="71"/>
        <v>12.897727272727272</v>
      </c>
      <c r="P231" s="60">
        <f t="shared" si="67"/>
        <v>5.6460959963500441</v>
      </c>
      <c r="Q231" s="663">
        <f t="shared" si="65"/>
        <v>3.602834862662879</v>
      </c>
      <c r="R231" s="61" t="str">
        <f t="shared" si="72"/>
        <v>13s(N2,R1)</v>
      </c>
      <c r="S231"/>
    </row>
    <row r="232" spans="1:23" ht="18" x14ac:dyDescent="0.25">
      <c r="B232" s="37">
        <v>231</v>
      </c>
      <c r="C232" s="38" t="s">
        <v>105</v>
      </c>
      <c r="D232" s="470" t="s">
        <v>305</v>
      </c>
      <c r="E232" s="516" t="s">
        <v>358</v>
      </c>
      <c r="F232" s="39">
        <v>1</v>
      </c>
      <c r="G232" s="98">
        <v>22</v>
      </c>
      <c r="H232" s="103">
        <v>2.6</v>
      </c>
      <c r="I232" s="444">
        <v>1</v>
      </c>
      <c r="J232" s="38">
        <v>18.100000000000001</v>
      </c>
      <c r="K232" s="39">
        <v>72.400000000000006</v>
      </c>
      <c r="L232" s="79">
        <f t="shared" si="69"/>
        <v>0.25</v>
      </c>
      <c r="M232" s="40">
        <f t="shared" si="70"/>
        <v>50.685615158543762</v>
      </c>
      <c r="N232" s="354">
        <v>33.6</v>
      </c>
      <c r="O232" s="43">
        <f t="shared" si="71"/>
        <v>12.538461538461538</v>
      </c>
      <c r="P232" s="43">
        <f t="shared" si="67"/>
        <v>7.8638413005350003</v>
      </c>
      <c r="Q232" s="662">
        <f t="shared" si="65"/>
        <v>5.3168685247136693</v>
      </c>
      <c r="R232" s="44" t="str">
        <f t="shared" si="72"/>
        <v>13s(N2,R1)</v>
      </c>
      <c r="S232"/>
    </row>
    <row r="233" spans="1:23" ht="18" x14ac:dyDescent="0.25">
      <c r="A233"/>
      <c r="B233" s="54">
        <v>232</v>
      </c>
      <c r="C233" s="56" t="s">
        <v>105</v>
      </c>
      <c r="D233" s="469"/>
      <c r="E233" s="469" t="s">
        <v>358</v>
      </c>
      <c r="F233" s="55">
        <v>2</v>
      </c>
      <c r="G233" s="105">
        <v>23</v>
      </c>
      <c r="H233" s="104">
        <v>2.2599999999999998</v>
      </c>
      <c r="I233" s="445">
        <v>2</v>
      </c>
      <c r="J233" s="56">
        <v>18.100000000000001</v>
      </c>
      <c r="K233" s="55">
        <v>72.400000000000006</v>
      </c>
      <c r="L233" s="80">
        <f t="shared" si="69"/>
        <v>0.25</v>
      </c>
      <c r="M233" s="57">
        <f t="shared" si="70"/>
        <v>50.560220176735783</v>
      </c>
      <c r="N233" s="356">
        <v>33.6</v>
      </c>
      <c r="O233" s="60">
        <f t="shared" si="71"/>
        <v>13.982300884955754</v>
      </c>
      <c r="P233" s="60">
        <f t="shared" si="67"/>
        <v>7.0688330012810452</v>
      </c>
      <c r="Q233" s="663">
        <f t="shared" si="65"/>
        <v>4.6172154228354518</v>
      </c>
      <c r="R233" s="61" t="str">
        <f t="shared" si="72"/>
        <v>13s(N2,R1)</v>
      </c>
      <c r="S233"/>
      <c r="T233"/>
      <c r="U233"/>
      <c r="V233"/>
      <c r="W233"/>
    </row>
    <row r="234" spans="1:23" ht="18" x14ac:dyDescent="0.25">
      <c r="B234" s="37">
        <v>233</v>
      </c>
      <c r="C234" s="38" t="s">
        <v>106</v>
      </c>
      <c r="D234" s="470" t="s">
        <v>305</v>
      </c>
      <c r="E234" s="516" t="s">
        <v>358</v>
      </c>
      <c r="F234" s="39">
        <v>1</v>
      </c>
      <c r="G234" s="98">
        <v>21</v>
      </c>
      <c r="H234" s="103">
        <v>3.47</v>
      </c>
      <c r="I234" s="444">
        <v>6</v>
      </c>
      <c r="J234" s="38">
        <v>22.2</v>
      </c>
      <c r="K234" s="39">
        <v>31.1</v>
      </c>
      <c r="L234" s="79">
        <f t="shared" si="69"/>
        <v>0.7138263665594855</v>
      </c>
      <c r="M234" s="40">
        <f t="shared" si="70"/>
        <v>62.282428749046069</v>
      </c>
      <c r="N234" s="354">
        <v>27.9</v>
      </c>
      <c r="O234" s="43">
        <f t="shared" si="71"/>
        <v>6.3112391930835727</v>
      </c>
      <c r="P234" s="43">
        <f t="shared" si="67"/>
        <v>12.015327710886623</v>
      </c>
      <c r="Q234" s="662">
        <f t="shared" si="65"/>
        <v>7.1033164621819269</v>
      </c>
      <c r="R234" s="44" t="str">
        <f t="shared" si="72"/>
        <v>13s(N2,R1)</v>
      </c>
      <c r="S234"/>
      <c r="T234"/>
      <c r="U234"/>
      <c r="V234"/>
      <c r="W234"/>
    </row>
    <row r="235" spans="1:23" ht="18" x14ac:dyDescent="0.25">
      <c r="B235" s="54">
        <v>234</v>
      </c>
      <c r="C235" s="56" t="s">
        <v>106</v>
      </c>
      <c r="D235" s="469"/>
      <c r="E235" s="469" t="s">
        <v>358</v>
      </c>
      <c r="F235" s="55">
        <v>2</v>
      </c>
      <c r="G235" s="105">
        <v>21</v>
      </c>
      <c r="H235" s="104">
        <v>3.36</v>
      </c>
      <c r="I235" s="445">
        <v>3</v>
      </c>
      <c r="J235" s="46">
        <v>22.2</v>
      </c>
      <c r="K235" s="47">
        <v>31.1</v>
      </c>
      <c r="L235" s="81">
        <f t="shared" si="69"/>
        <v>0.7138263665594855</v>
      </c>
      <c r="M235" s="48">
        <f t="shared" si="70"/>
        <v>62.236071073935889</v>
      </c>
      <c r="N235" s="355">
        <v>27.9</v>
      </c>
      <c r="O235" s="51">
        <f t="shared" si="71"/>
        <v>7.4107142857142856</v>
      </c>
      <c r="P235" s="60">
        <f t="shared" si="67"/>
        <v>10.516957735010633</v>
      </c>
      <c r="Q235" s="663">
        <f t="shared" si="65"/>
        <v>6.8781392832654964</v>
      </c>
      <c r="R235" s="52" t="str">
        <f t="shared" si="72"/>
        <v>13s(N2,R1)</v>
      </c>
      <c r="S235"/>
      <c r="T235"/>
      <c r="U235"/>
      <c r="V235"/>
      <c r="W235"/>
    </row>
    <row r="236" spans="1:23" ht="18" x14ac:dyDescent="0.25">
      <c r="B236" s="37">
        <v>235</v>
      </c>
      <c r="C236" s="65" t="s">
        <v>172</v>
      </c>
      <c r="D236" s="470" t="s">
        <v>305</v>
      </c>
      <c r="E236" s="516" t="s">
        <v>358</v>
      </c>
      <c r="F236" s="39">
        <v>1</v>
      </c>
      <c r="G236" s="98">
        <v>19</v>
      </c>
      <c r="H236" s="103">
        <v>3.27</v>
      </c>
      <c r="I236" s="446">
        <v>6</v>
      </c>
      <c r="J236" s="88"/>
      <c r="K236" s="89"/>
      <c r="L236" s="93"/>
      <c r="M236" s="89"/>
      <c r="N236" s="524"/>
      <c r="O236" s="77"/>
      <c r="P236" s="268">
        <f t="shared" ref="P236:P245" si="73">SQRT(POWER(3,2)*POWER(H236,2)+POWER(I236,2))</f>
        <v>11.49939563629324</v>
      </c>
      <c r="Q236" s="662">
        <f t="shared" si="65"/>
        <v>6.7098984226369076</v>
      </c>
      <c r="R236" s="77"/>
      <c r="S236"/>
      <c r="T236"/>
      <c r="U236"/>
      <c r="V236"/>
      <c r="W236"/>
    </row>
    <row r="237" spans="1:23" ht="18" x14ac:dyDescent="0.25">
      <c r="B237" s="54">
        <v>236</v>
      </c>
      <c r="C237" s="67" t="s">
        <v>274</v>
      </c>
      <c r="D237" s="469"/>
      <c r="E237" s="469" t="s">
        <v>358</v>
      </c>
      <c r="F237" s="55">
        <v>2</v>
      </c>
      <c r="G237" s="105">
        <v>20</v>
      </c>
      <c r="H237" s="104">
        <v>2.4500000000000002</v>
      </c>
      <c r="I237" s="447">
        <v>5</v>
      </c>
      <c r="J237" s="666" t="s">
        <v>388</v>
      </c>
      <c r="K237" s="667"/>
      <c r="L237" s="667"/>
      <c r="M237" s="667"/>
      <c r="N237" s="667"/>
      <c r="O237" s="668"/>
      <c r="P237" s="270">
        <f t="shared" si="73"/>
        <v>8.8894600510942183</v>
      </c>
      <c r="Q237" s="663">
        <f t="shared" si="65"/>
        <v>5.0210058753202036</v>
      </c>
      <c r="R237" s="657" t="s">
        <v>388</v>
      </c>
      <c r="S237"/>
      <c r="T237"/>
      <c r="U237"/>
      <c r="V237"/>
      <c r="W237"/>
    </row>
    <row r="238" spans="1:23" ht="18" x14ac:dyDescent="0.25">
      <c r="B238" s="37">
        <v>237</v>
      </c>
      <c r="C238" s="65" t="s">
        <v>173</v>
      </c>
      <c r="D238" s="470" t="s">
        <v>305</v>
      </c>
      <c r="E238" s="516" t="s">
        <v>358</v>
      </c>
      <c r="F238" s="39">
        <v>1</v>
      </c>
      <c r="G238" s="98">
        <v>21</v>
      </c>
      <c r="H238" s="103">
        <v>4.22</v>
      </c>
      <c r="I238" s="446">
        <v>3</v>
      </c>
      <c r="J238" s="88"/>
      <c r="K238" s="89"/>
      <c r="L238" s="93"/>
      <c r="M238" s="638"/>
      <c r="N238" s="635">
        <v>15</v>
      </c>
      <c r="O238" s="51">
        <f t="shared" ref="O238:O241" si="74">(N238-I238)/H238</f>
        <v>2.8436018957345972</v>
      </c>
      <c r="P238" s="43">
        <f t="shared" si="73"/>
        <v>13.010595681981666</v>
      </c>
      <c r="Q238" s="662">
        <f t="shared" si="65"/>
        <v>8.638615409339403</v>
      </c>
      <c r="R238" s="52" t="str">
        <f>IF(O238&gt;=6,"13s(N2,R1)",(IF(O238&gt;=6,"13s(N2,R1)",IF(O238&gt;=5,"13s/22s/R4s(N2,R1)",IF(O238&gt;=4,"13s/22s/R4s/41s(N4,R1/N2,R2)",IF(O238&gt;=3,"13s/22s/R4s/41s/8x(N4R2/N2R4)",IF(O238&gt;=2,"13s/22s/R4s/41s/10x(N5R2/N2R5)","Unaceptable")))))))</f>
        <v>13s/22s/R4s/41s/10x(N5R2/N2R5)</v>
      </c>
      <c r="S238"/>
      <c r="T238"/>
      <c r="U238"/>
      <c r="V238"/>
      <c r="W238"/>
    </row>
    <row r="239" spans="1:23" ht="18" x14ac:dyDescent="0.25">
      <c r="B239" s="54">
        <v>238</v>
      </c>
      <c r="C239" s="67" t="s">
        <v>173</v>
      </c>
      <c r="D239" s="469"/>
      <c r="E239" s="469" t="s">
        <v>358</v>
      </c>
      <c r="F239" s="55">
        <v>2</v>
      </c>
      <c r="G239" s="105">
        <v>21</v>
      </c>
      <c r="H239" s="104">
        <v>3.05</v>
      </c>
      <c r="I239" s="447">
        <v>3</v>
      </c>
      <c r="J239" s="666" t="s">
        <v>388</v>
      </c>
      <c r="K239" s="667"/>
      <c r="L239" s="667"/>
      <c r="M239" s="668"/>
      <c r="N239" s="636">
        <v>15</v>
      </c>
      <c r="O239" s="60">
        <f t="shared" si="74"/>
        <v>3.9344262295081971</v>
      </c>
      <c r="P239" s="60">
        <f t="shared" si="73"/>
        <v>9.6292523074224192</v>
      </c>
      <c r="Q239" s="663">
        <f t="shared" si="65"/>
        <v>6.2435490517737389</v>
      </c>
      <c r="R239" s="52" t="str">
        <f>IF(O239&gt;=6,"13s(N2,R1)",(IF(O239&gt;=6,"13s(N2,R1)",IF(O239&gt;=5,"13s/22s/R4s(N2,R1)",IF(O239&gt;=4,"13s/22s/R4s/41s(N4,R1/N2,R2)",IF(O239&gt;=3,"13s/22s/R4s/41s/8x(N4R2/N2R4)",IF(O239&gt;=2,"13s/22s/R4s/41s/10x(N5R2/N2R5)","Unaceptable")))))))</f>
        <v>13s/22s/R4s/41s/8x(N4R2/N2R4)</v>
      </c>
      <c r="S239"/>
      <c r="T239"/>
      <c r="U239"/>
      <c r="V239"/>
      <c r="W239"/>
    </row>
    <row r="240" spans="1:23" ht="18" x14ac:dyDescent="0.25">
      <c r="B240" s="37">
        <v>239</v>
      </c>
      <c r="C240" s="65" t="s">
        <v>174</v>
      </c>
      <c r="D240" s="470" t="s">
        <v>305</v>
      </c>
      <c r="E240" s="516" t="s">
        <v>358</v>
      </c>
      <c r="F240" s="39">
        <v>1</v>
      </c>
      <c r="G240" s="98">
        <v>21</v>
      </c>
      <c r="H240" s="98">
        <v>3.36</v>
      </c>
      <c r="I240" s="446">
        <v>3</v>
      </c>
      <c r="J240" s="91"/>
      <c r="K240" s="90"/>
      <c r="L240" s="271"/>
      <c r="M240" s="639"/>
      <c r="N240" s="637">
        <v>10</v>
      </c>
      <c r="O240" s="51">
        <f t="shared" si="74"/>
        <v>2.0833333333333335</v>
      </c>
      <c r="P240" s="43">
        <f t="shared" si="73"/>
        <v>10.516957735010633</v>
      </c>
      <c r="Q240" s="662">
        <f t="shared" si="65"/>
        <v>6.8781392832654964</v>
      </c>
      <c r="R240" s="317" t="str">
        <f>IF(O240&gt;=6,"13s(N2,R1)",(IF(O240&gt;=6,"13s(N2,R1)",IF(O240&gt;=5,"13s/22s/R4s(N2,R1)",IF(O240&gt;=4,"13s/22s/R4s/41s(N4,R1/N2,R2)",IF(O240&gt;=3,"13s/22s/R4s/41s/8x(N4R2/N2R4)",IF(O240&gt;=2,"13s/22s/R4s/41s/10x(N5R2/N2R5)","Unaceptable")))))))</f>
        <v>13s/22s/R4s/41s/10x(N5R2/N2R5)</v>
      </c>
      <c r="S240"/>
      <c r="T240"/>
      <c r="U240"/>
      <c r="V240"/>
      <c r="W240"/>
    </row>
    <row r="241" spans="2:23" ht="18" x14ac:dyDescent="0.25">
      <c r="B241" s="54">
        <v>240</v>
      </c>
      <c r="C241" s="67" t="s">
        <v>174</v>
      </c>
      <c r="D241" s="469"/>
      <c r="E241" s="469" t="s">
        <v>358</v>
      </c>
      <c r="F241" s="55">
        <v>2</v>
      </c>
      <c r="G241" s="105">
        <v>21</v>
      </c>
      <c r="H241" s="105">
        <v>3.39</v>
      </c>
      <c r="I241" s="447">
        <v>4</v>
      </c>
      <c r="J241" s="666" t="s">
        <v>388</v>
      </c>
      <c r="K241" s="667"/>
      <c r="L241" s="667"/>
      <c r="M241" s="668"/>
      <c r="N241" s="635">
        <v>10</v>
      </c>
      <c r="O241" s="51">
        <f t="shared" si="74"/>
        <v>1.7699115044247786</v>
      </c>
      <c r="P241" s="60">
        <f t="shared" si="73"/>
        <v>10.92835303236494</v>
      </c>
      <c r="Q241" s="663">
        <f t="shared" si="65"/>
        <v>6.9395512411517961</v>
      </c>
      <c r="R241" s="319" t="str">
        <f>IF(O241&gt;=6,"13s(N2,R1)",(IF(O241&gt;=6,"13s(N2,R1)",IF(O241&gt;=5,"13s/22s/R4s(N2,R1)",IF(O241&gt;=4,"13s/22s/R4s/41s(N4,R1/N2,R2)",IF(O241&gt;=3,"13s/22s/R4s/41s/8x(N4R2/N2R4)",IF(O241&gt;=2,"13s/22s/R4s/41s/10x(N5R2/N2R5)","Unaceptable")))))))</f>
        <v>Unaceptable</v>
      </c>
      <c r="S241"/>
      <c r="T241"/>
      <c r="U241"/>
      <c r="V241"/>
      <c r="W241"/>
    </row>
    <row r="242" spans="2:23" ht="18" x14ac:dyDescent="0.25">
      <c r="B242" s="37">
        <v>241</v>
      </c>
      <c r="C242" s="65" t="s">
        <v>175</v>
      </c>
      <c r="D242" s="470" t="s">
        <v>305</v>
      </c>
      <c r="E242" s="516" t="s">
        <v>351</v>
      </c>
      <c r="F242" s="39">
        <v>1</v>
      </c>
      <c r="G242" s="98">
        <v>13</v>
      </c>
      <c r="H242" s="103">
        <v>1.4</v>
      </c>
      <c r="I242" s="446">
        <v>3</v>
      </c>
      <c r="J242" s="88"/>
      <c r="K242" s="89"/>
      <c r="L242" s="93"/>
      <c r="M242" s="89"/>
      <c r="N242" s="524"/>
      <c r="O242" s="77"/>
      <c r="P242" s="41">
        <f t="shared" si="73"/>
        <v>5.1613951602255757</v>
      </c>
      <c r="Q242" s="662">
        <f t="shared" si="65"/>
        <v>2.9056973213115165</v>
      </c>
      <c r="R242" s="76"/>
      <c r="S242"/>
      <c r="T242"/>
      <c r="U242"/>
      <c r="V242"/>
      <c r="W242"/>
    </row>
    <row r="243" spans="2:23" ht="18" x14ac:dyDescent="0.25">
      <c r="B243" s="54">
        <v>242</v>
      </c>
      <c r="C243" s="67" t="s">
        <v>175</v>
      </c>
      <c r="D243" s="469"/>
      <c r="E243" s="469" t="s">
        <v>352</v>
      </c>
      <c r="F243" s="55">
        <v>2</v>
      </c>
      <c r="G243" s="105">
        <v>13</v>
      </c>
      <c r="H243" s="104">
        <v>1.81</v>
      </c>
      <c r="I243" s="447">
        <v>3</v>
      </c>
      <c r="J243" s="666" t="s">
        <v>388</v>
      </c>
      <c r="K243" s="667"/>
      <c r="L243" s="667"/>
      <c r="M243" s="667"/>
      <c r="N243" s="667"/>
      <c r="O243" s="668"/>
      <c r="P243" s="58">
        <f t="shared" si="73"/>
        <v>6.203619910987455</v>
      </c>
      <c r="Q243" s="663">
        <f t="shared" si="65"/>
        <v>3.756651536838461</v>
      </c>
      <c r="R243" s="657" t="s">
        <v>388</v>
      </c>
      <c r="S243"/>
      <c r="T243"/>
      <c r="U243"/>
      <c r="V243"/>
      <c r="W243"/>
    </row>
    <row r="244" spans="2:23" ht="18" x14ac:dyDescent="0.25">
      <c r="B244" s="37">
        <v>243</v>
      </c>
      <c r="C244" s="53" t="s">
        <v>176</v>
      </c>
      <c r="D244" s="470" t="s">
        <v>305</v>
      </c>
      <c r="E244" s="516" t="s">
        <v>359</v>
      </c>
      <c r="F244" s="39">
        <v>1</v>
      </c>
      <c r="G244" s="98">
        <v>38</v>
      </c>
      <c r="H244" s="103">
        <v>6.6</v>
      </c>
      <c r="I244" s="446">
        <v>5</v>
      </c>
      <c r="J244" s="91"/>
      <c r="K244" s="90"/>
      <c r="L244" s="271"/>
      <c r="M244" s="90"/>
      <c r="N244" s="83"/>
      <c r="O244" s="78"/>
      <c r="P244" s="41">
        <f t="shared" si="73"/>
        <v>20.4215572373901</v>
      </c>
      <c r="Q244" s="662">
        <f t="shared" si="65"/>
        <v>13.372556343418214</v>
      </c>
      <c r="R244" s="87"/>
      <c r="S244"/>
      <c r="T244"/>
      <c r="U244"/>
      <c r="V244"/>
      <c r="W244"/>
    </row>
    <row r="245" spans="2:23" ht="18" x14ac:dyDescent="0.25">
      <c r="B245" s="54">
        <v>244</v>
      </c>
      <c r="C245" s="84" t="s">
        <v>176</v>
      </c>
      <c r="D245" s="469"/>
      <c r="E245" s="469" t="s">
        <v>360</v>
      </c>
      <c r="F245" s="55">
        <v>2</v>
      </c>
      <c r="G245" s="105">
        <v>39</v>
      </c>
      <c r="H245" s="104">
        <v>6.64</v>
      </c>
      <c r="I245" s="447">
        <v>1</v>
      </c>
      <c r="J245" s="666" t="s">
        <v>388</v>
      </c>
      <c r="K245" s="667"/>
      <c r="L245" s="667"/>
      <c r="M245" s="667"/>
      <c r="N245" s="667"/>
      <c r="O245" s="668"/>
      <c r="P245" s="58">
        <f t="shared" si="73"/>
        <v>19.945084607491641</v>
      </c>
      <c r="Q245" s="663">
        <f t="shared" si="65"/>
        <v>13.449178794871091</v>
      </c>
      <c r="R245" s="657" t="s">
        <v>388</v>
      </c>
      <c r="S245"/>
      <c r="T245"/>
      <c r="U245"/>
      <c r="V245"/>
      <c r="W245"/>
    </row>
    <row r="246" spans="2:23" ht="18" x14ac:dyDescent="0.25">
      <c r="B246" s="109">
        <v>245</v>
      </c>
      <c r="C246" s="114" t="s">
        <v>107</v>
      </c>
      <c r="D246" s="466" t="s">
        <v>302</v>
      </c>
      <c r="E246" s="111" t="s">
        <v>367</v>
      </c>
      <c r="F246" s="111">
        <v>1</v>
      </c>
      <c r="G246" s="112">
        <v>33</v>
      </c>
      <c r="H246" s="150">
        <v>7.94</v>
      </c>
      <c r="I246" s="439">
        <v>1</v>
      </c>
      <c r="J246" s="135">
        <v>24</v>
      </c>
      <c r="K246" s="136">
        <v>73</v>
      </c>
      <c r="L246" s="156">
        <f>J246/K246</f>
        <v>0.32876712328767121</v>
      </c>
      <c r="M246" s="157">
        <f>SQRT(POWER(H246,2)+POWER(J246,2))*1.96*SQRT(2)</f>
        <v>70.070677087637733</v>
      </c>
      <c r="N246" s="355">
        <v>39</v>
      </c>
      <c r="O246" s="136">
        <f t="shared" ref="O246:O257" si="75">(N246-I246)/H246</f>
        <v>4.7858942065491181</v>
      </c>
      <c r="P246" s="138">
        <f t="shared" ref="P246:P284" si="76">SQRT(POWER(3,2)*POWER(H246,2)+POWER(I246,2))</f>
        <v>23.840981523418872</v>
      </c>
      <c r="Q246" s="152">
        <f t="shared" si="65"/>
        <v>16.118810392980262</v>
      </c>
      <c r="R246" s="319" t="str">
        <f t="shared" ref="R246:R257" si="77">IF(O246&gt;=6,"13s(N2,R1)",(IF(O246&gt;=6,"13s(N2,R1)",IF(O246&gt;=5,"13s/22s/R4s(N2,R1)",IF(O246&gt;=4,"13s/22s/R4s/41s(N4,R1/N2,R2)",IF(O246&gt;=3,"13s/22s/R4s/41s/8x(N4R2/N2R4)",IF(O246&gt;=2,"13s/22s/R4s/41s/10x(N5R2/N2R5)","Unaceptable")))))))</f>
        <v>13s/22s/R4s/41s(N4,R1/N2,R2)</v>
      </c>
      <c r="S246"/>
      <c r="T246"/>
      <c r="U246"/>
      <c r="V246"/>
      <c r="W246"/>
    </row>
    <row r="247" spans="2:23" ht="18" x14ac:dyDescent="0.25">
      <c r="B247" s="141">
        <v>246</v>
      </c>
      <c r="C247" s="122" t="s">
        <v>107</v>
      </c>
      <c r="D247" s="123"/>
      <c r="E247" s="123" t="s">
        <v>368</v>
      </c>
      <c r="F247" s="123">
        <v>2</v>
      </c>
      <c r="G247" s="124">
        <v>33</v>
      </c>
      <c r="H247" s="153">
        <v>6.65</v>
      </c>
      <c r="I247" s="440">
        <v>6</v>
      </c>
      <c r="J247" s="127">
        <v>24</v>
      </c>
      <c r="K247" s="129">
        <v>73</v>
      </c>
      <c r="L247" s="154">
        <f>J247/K247</f>
        <v>0.32876712328767121</v>
      </c>
      <c r="M247" s="155">
        <f>SQRT(POWER(H247,2)+POWER(J247,2))*1.96*SQRT(2)</f>
        <v>69.031105394597304</v>
      </c>
      <c r="N247" s="356">
        <v>39</v>
      </c>
      <c r="O247" s="129">
        <f t="shared" si="75"/>
        <v>4.9624060150375939</v>
      </c>
      <c r="P247" s="142">
        <f t="shared" si="76"/>
        <v>20.832726657833344</v>
      </c>
      <c r="Q247" s="155">
        <f t="shared" si="65"/>
        <v>13.500011223339893</v>
      </c>
      <c r="R247" s="318" t="str">
        <f t="shared" si="77"/>
        <v>13s/22s/R4s/41s(N4,R1/N2,R2)</v>
      </c>
      <c r="S247"/>
    </row>
    <row r="248" spans="2:23" ht="18" x14ac:dyDescent="0.25">
      <c r="B248" s="109">
        <v>247</v>
      </c>
      <c r="C248" s="114" t="s">
        <v>108</v>
      </c>
      <c r="D248" s="466" t="s">
        <v>308</v>
      </c>
      <c r="E248" s="111" t="s">
        <v>367</v>
      </c>
      <c r="F248" s="111">
        <v>1</v>
      </c>
      <c r="G248" s="112">
        <v>32</v>
      </c>
      <c r="H248" s="150">
        <v>3.59</v>
      </c>
      <c r="I248" s="439">
        <v>4</v>
      </c>
      <c r="J248" s="114">
        <v>14.2</v>
      </c>
      <c r="K248" s="119">
        <v>15</v>
      </c>
      <c r="L248" s="151">
        <f>J248/K248</f>
        <v>0.94666666666666666</v>
      </c>
      <c r="M248" s="152">
        <f>SQRT(POWER(H248,2)+POWER(J248,2))*1.96*SQRT(2)</f>
        <v>40.598796754583752</v>
      </c>
      <c r="N248" s="354">
        <v>16.899999999999999</v>
      </c>
      <c r="O248" s="119">
        <f t="shared" si="75"/>
        <v>3.5933147632311977</v>
      </c>
      <c r="P248" s="138">
        <f t="shared" si="76"/>
        <v>11.488816301081673</v>
      </c>
      <c r="Q248" s="152">
        <f t="shared" si="65"/>
        <v>7.2913244681607745</v>
      </c>
      <c r="R248" s="317" t="str">
        <f t="shared" si="77"/>
        <v>13s/22s/R4s/41s/8x(N4R2/N2R4)</v>
      </c>
      <c r="S248"/>
    </row>
    <row r="249" spans="2:23" ht="18" x14ac:dyDescent="0.25">
      <c r="B249" s="141">
        <v>248</v>
      </c>
      <c r="C249" s="122" t="s">
        <v>108</v>
      </c>
      <c r="D249" s="123"/>
      <c r="E249" s="123" t="s">
        <v>368</v>
      </c>
      <c r="F249" s="123">
        <v>2</v>
      </c>
      <c r="G249" s="124">
        <v>32</v>
      </c>
      <c r="H249" s="153">
        <v>3.67</v>
      </c>
      <c r="I249" s="440">
        <v>5</v>
      </c>
      <c r="J249" s="131">
        <v>14.2</v>
      </c>
      <c r="K249" s="136">
        <v>15</v>
      </c>
      <c r="L249" s="156">
        <f>J249/K249</f>
        <v>0.94666666666666666</v>
      </c>
      <c r="M249" s="157">
        <f>SQRT(POWER(H249,2)+POWER(J249,2))*1.96*SQRT(2)</f>
        <v>40.653716933141553</v>
      </c>
      <c r="N249" s="355">
        <v>16.899999999999999</v>
      </c>
      <c r="O249" s="136">
        <f t="shared" si="75"/>
        <v>3.2425068119891005</v>
      </c>
      <c r="P249" s="142">
        <f t="shared" si="76"/>
        <v>12.092150346402413</v>
      </c>
      <c r="Q249" s="155">
        <f t="shared" si="65"/>
        <v>7.4538052362534941</v>
      </c>
      <c r="R249" s="318" t="str">
        <f t="shared" si="77"/>
        <v>13s/22s/R4s/41s/8x(N4R2/N2R4)</v>
      </c>
      <c r="S249"/>
    </row>
    <row r="250" spans="2:23" ht="18" x14ac:dyDescent="0.25">
      <c r="B250" s="109">
        <v>249</v>
      </c>
      <c r="C250" s="110" t="s">
        <v>184</v>
      </c>
      <c r="D250" s="466" t="s">
        <v>304</v>
      </c>
      <c r="E250" s="111" t="s">
        <v>367</v>
      </c>
      <c r="F250" s="111">
        <v>1</v>
      </c>
      <c r="G250" s="112">
        <v>31</v>
      </c>
      <c r="H250" s="150">
        <v>3.16</v>
      </c>
      <c r="I250" s="441">
        <v>7</v>
      </c>
      <c r="J250" s="188"/>
      <c r="K250" s="161"/>
      <c r="L250" s="161"/>
      <c r="M250" s="161"/>
      <c r="N250" s="346">
        <v>20</v>
      </c>
      <c r="O250" s="171">
        <f t="shared" si="75"/>
        <v>4.1139240506329111</v>
      </c>
      <c r="P250" s="116">
        <f t="shared" si="76"/>
        <v>11.784328576546057</v>
      </c>
      <c r="Q250" s="152">
        <f t="shared" si="65"/>
        <v>6.4211264211296326</v>
      </c>
      <c r="R250" s="317" t="str">
        <f t="shared" si="77"/>
        <v>13s/22s/R4s/41s(N4,R1/N2,R2)</v>
      </c>
      <c r="S250"/>
    </row>
    <row r="251" spans="2:23" ht="18" x14ac:dyDescent="0.25">
      <c r="B251" s="141">
        <v>250</v>
      </c>
      <c r="C251" s="168" t="s">
        <v>184</v>
      </c>
      <c r="D251" s="123"/>
      <c r="E251" s="123" t="s">
        <v>368</v>
      </c>
      <c r="F251" s="123">
        <v>2</v>
      </c>
      <c r="G251" s="124">
        <v>31</v>
      </c>
      <c r="H251" s="153">
        <v>3.02</v>
      </c>
      <c r="I251" s="442">
        <v>5</v>
      </c>
      <c r="J251" s="666" t="s">
        <v>388</v>
      </c>
      <c r="K251" s="667"/>
      <c r="L251" s="667"/>
      <c r="M251" s="667"/>
      <c r="N251" s="659">
        <v>20</v>
      </c>
      <c r="O251" s="174">
        <f t="shared" si="75"/>
        <v>4.9668874172185431</v>
      </c>
      <c r="P251" s="127">
        <f t="shared" si="76"/>
        <v>10.348120602312287</v>
      </c>
      <c r="Q251" s="155">
        <f t="shared" si="65"/>
        <v>6.1366461366492047</v>
      </c>
      <c r="R251" s="318" t="str">
        <f t="shared" si="77"/>
        <v>13s/22s/R4s/41s(N4,R1/N2,R2)</v>
      </c>
      <c r="S251"/>
    </row>
    <row r="252" spans="2:23" ht="18" x14ac:dyDescent="0.25">
      <c r="B252" s="37">
        <v>251</v>
      </c>
      <c r="C252" s="39" t="s">
        <v>109</v>
      </c>
      <c r="D252" s="470" t="s">
        <v>301</v>
      </c>
      <c r="E252" s="516" t="s">
        <v>361</v>
      </c>
      <c r="F252" s="521">
        <v>1</v>
      </c>
      <c r="G252" s="98">
        <v>29</v>
      </c>
      <c r="H252" s="103">
        <v>2.5299999999999998</v>
      </c>
      <c r="I252" s="444">
        <v>4</v>
      </c>
      <c r="J252" s="47">
        <v>21.1</v>
      </c>
      <c r="K252" s="47">
        <v>58.3</v>
      </c>
      <c r="L252" s="50">
        <f>J252/K252</f>
        <v>0.36192109777015441</v>
      </c>
      <c r="M252" s="62">
        <f>SQRT(POWER(H252,2)+POWER(J252,2))*1.96*SQRT(2)</f>
        <v>58.905151446032292</v>
      </c>
      <c r="N252" s="362">
        <v>32.9</v>
      </c>
      <c r="O252" s="51">
        <f t="shared" si="75"/>
        <v>11.422924901185771</v>
      </c>
      <c r="P252" s="43">
        <f t="shared" si="76"/>
        <v>8.5795163033821424</v>
      </c>
      <c r="Q252" s="662">
        <f t="shared" si="65"/>
        <v>5.1465019924819506</v>
      </c>
      <c r="R252" s="52" t="str">
        <f t="shared" si="77"/>
        <v>13s(N2,R1)</v>
      </c>
      <c r="S252"/>
    </row>
    <row r="253" spans="2:23" ht="18" x14ac:dyDescent="0.25">
      <c r="B253" s="54">
        <v>252</v>
      </c>
      <c r="C253" s="55" t="s">
        <v>109</v>
      </c>
      <c r="D253" s="520"/>
      <c r="E253" s="469" t="s">
        <v>362</v>
      </c>
      <c r="F253" s="522">
        <v>2</v>
      </c>
      <c r="G253" s="105">
        <v>29</v>
      </c>
      <c r="H253" s="104">
        <v>1.46</v>
      </c>
      <c r="I253" s="445">
        <v>3</v>
      </c>
      <c r="J253" s="55">
        <v>21.1</v>
      </c>
      <c r="K253" s="55">
        <v>58.3</v>
      </c>
      <c r="L253" s="59">
        <f>J253/K253</f>
        <v>0.36192109777015441</v>
      </c>
      <c r="M253" s="63">
        <f>SQRT(POWER(H253,2)+POWER(J253,2))*1.96*SQRT(2)</f>
        <v>58.626060596973424</v>
      </c>
      <c r="N253" s="363">
        <v>32.9</v>
      </c>
      <c r="O253" s="60">
        <f t="shared" si="75"/>
        <v>20.479452054794521</v>
      </c>
      <c r="P253" s="60">
        <f t="shared" si="76"/>
        <v>5.3088981907736743</v>
      </c>
      <c r="Q253" s="663">
        <f t="shared" si="65"/>
        <v>2.9699181458591495</v>
      </c>
      <c r="R253" s="61" t="str">
        <f t="shared" si="77"/>
        <v>13s(N2,R1)</v>
      </c>
      <c r="S253"/>
    </row>
    <row r="254" spans="2:23" ht="18" x14ac:dyDescent="0.25">
      <c r="B254" s="37">
        <v>253</v>
      </c>
      <c r="C254" s="39" t="s">
        <v>110</v>
      </c>
      <c r="D254" s="470" t="s">
        <v>301</v>
      </c>
      <c r="E254" s="516" t="s">
        <v>361</v>
      </c>
      <c r="F254" s="39">
        <v>1</v>
      </c>
      <c r="G254" s="98">
        <v>27</v>
      </c>
      <c r="H254" s="103">
        <v>2.91</v>
      </c>
      <c r="I254" s="444">
        <v>3</v>
      </c>
      <c r="J254" s="39">
        <v>16.600000000000001</v>
      </c>
      <c r="K254" s="39">
        <v>23.2</v>
      </c>
      <c r="L254" s="42">
        <f>J254/K254</f>
        <v>0.71551724137931039</v>
      </c>
      <c r="M254" s="64">
        <f>SQRT(POWER(H254,2)+POWER(J254,2))*1.96*SQRT(2)</f>
        <v>46.714502008691056</v>
      </c>
      <c r="N254" s="364">
        <v>20.8</v>
      </c>
      <c r="O254" s="43">
        <f t="shared" si="75"/>
        <v>6.1168384879725082</v>
      </c>
      <c r="P254" s="43">
        <f t="shared" si="76"/>
        <v>9.2310833600396016</v>
      </c>
      <c r="Q254" s="662">
        <f t="shared" si="65"/>
        <v>5.9267978988095535</v>
      </c>
      <c r="R254" s="44" t="str">
        <f t="shared" si="77"/>
        <v>13s(N2,R1)</v>
      </c>
      <c r="S254"/>
    </row>
    <row r="255" spans="2:23" ht="18" x14ac:dyDescent="0.25">
      <c r="B255" s="54">
        <v>254</v>
      </c>
      <c r="C255" s="55" t="s">
        <v>110</v>
      </c>
      <c r="D255" s="469"/>
      <c r="E255" s="469" t="s">
        <v>362</v>
      </c>
      <c r="F255" s="55">
        <v>2</v>
      </c>
      <c r="G255" s="105">
        <v>27</v>
      </c>
      <c r="H255" s="104">
        <v>2.8</v>
      </c>
      <c r="I255" s="445">
        <v>4</v>
      </c>
      <c r="J255" s="55">
        <v>16.600000000000001</v>
      </c>
      <c r="K255" s="55">
        <v>23.2</v>
      </c>
      <c r="L255" s="59">
        <f>J255/K255</f>
        <v>0.71551724137931039</v>
      </c>
      <c r="M255" s="62">
        <f>SQRT(POWER(H255,2)+POWER(J255,2))*1.96*SQRT(2)</f>
        <v>46.662821174892542</v>
      </c>
      <c r="N255" s="363">
        <v>20.8</v>
      </c>
      <c r="O255" s="51">
        <f t="shared" si="75"/>
        <v>6.0000000000000009</v>
      </c>
      <c r="P255" s="60">
        <f t="shared" si="76"/>
        <v>9.3037626796904043</v>
      </c>
      <c r="Q255" s="663">
        <f t="shared" si="65"/>
        <v>5.7027608648339339</v>
      </c>
      <c r="R255" s="61" t="str">
        <f t="shared" si="77"/>
        <v>13s(N2,R1)</v>
      </c>
      <c r="S255"/>
    </row>
    <row r="256" spans="2:23" ht="18" x14ac:dyDescent="0.25">
      <c r="B256" s="37">
        <v>255</v>
      </c>
      <c r="C256" s="85" t="s">
        <v>180</v>
      </c>
      <c r="D256" s="470" t="s">
        <v>300</v>
      </c>
      <c r="E256" s="516" t="s">
        <v>361</v>
      </c>
      <c r="F256" s="39">
        <v>1</v>
      </c>
      <c r="G256" s="98">
        <v>29</v>
      </c>
      <c r="H256" s="103">
        <v>6.96</v>
      </c>
      <c r="I256" s="446">
        <v>5</v>
      </c>
      <c r="J256" s="88"/>
      <c r="K256" s="89"/>
      <c r="L256" s="93"/>
      <c r="M256" s="89"/>
      <c r="N256" s="339">
        <v>10</v>
      </c>
      <c r="O256" s="43">
        <f t="shared" si="75"/>
        <v>0.7183908045977011</v>
      </c>
      <c r="P256" s="41">
        <f t="shared" si="76"/>
        <v>21.470314389873288</v>
      </c>
      <c r="Q256" s="662">
        <f t="shared" si="65"/>
        <v>14.157965955602521</v>
      </c>
      <c r="R256" s="259" t="str">
        <f t="shared" si="77"/>
        <v>Unaceptable</v>
      </c>
      <c r="S256"/>
    </row>
    <row r="257" spans="2:19" ht="18" x14ac:dyDescent="0.25">
      <c r="B257" s="54">
        <v>256</v>
      </c>
      <c r="C257" s="86" t="s">
        <v>180</v>
      </c>
      <c r="D257" s="469"/>
      <c r="E257" s="469" t="s">
        <v>362</v>
      </c>
      <c r="F257" s="55">
        <v>2</v>
      </c>
      <c r="G257" s="105">
        <v>29</v>
      </c>
      <c r="H257" s="104">
        <v>5.37</v>
      </c>
      <c r="I257" s="447">
        <v>7</v>
      </c>
      <c r="J257" s="666" t="s">
        <v>388</v>
      </c>
      <c r="K257" s="667"/>
      <c r="L257" s="667"/>
      <c r="M257" s="668"/>
      <c r="N257" s="630">
        <v>10</v>
      </c>
      <c r="O257" s="51">
        <f t="shared" si="75"/>
        <v>0.55865921787709494</v>
      </c>
      <c r="P257" s="58">
        <f t="shared" si="76"/>
        <v>17.565081838693494</v>
      </c>
      <c r="Q257" s="663">
        <f t="shared" si="65"/>
        <v>10.923603043331255</v>
      </c>
      <c r="R257" s="262" t="str">
        <f t="shared" si="77"/>
        <v>Unaceptable</v>
      </c>
      <c r="S257" t="s">
        <v>384</v>
      </c>
    </row>
    <row r="258" spans="2:19" ht="18" x14ac:dyDescent="0.25">
      <c r="B258" s="37">
        <v>257</v>
      </c>
      <c r="C258" s="85" t="s">
        <v>181</v>
      </c>
      <c r="D258" s="470" t="s">
        <v>308</v>
      </c>
      <c r="E258" s="517" t="s">
        <v>363</v>
      </c>
      <c r="F258" s="39">
        <v>1</v>
      </c>
      <c r="G258" s="98">
        <v>32</v>
      </c>
      <c r="H258" s="103">
        <v>5.21</v>
      </c>
      <c r="I258" s="446">
        <v>6</v>
      </c>
      <c r="J258" s="88"/>
      <c r="K258" s="89"/>
      <c r="L258" s="93"/>
      <c r="M258" s="89"/>
      <c r="N258" s="524"/>
      <c r="O258" s="77"/>
      <c r="P258" s="268">
        <f t="shared" si="76"/>
        <v>16.742069764518366</v>
      </c>
      <c r="Q258" s="662">
        <f t="shared" si="65"/>
        <v>10.581560022038339</v>
      </c>
      <c r="R258" s="76"/>
      <c r="S258"/>
    </row>
    <row r="259" spans="2:19" ht="18" x14ac:dyDescent="0.25">
      <c r="B259" s="54">
        <v>258</v>
      </c>
      <c r="C259" s="86" t="s">
        <v>181</v>
      </c>
      <c r="D259" s="469"/>
      <c r="E259" s="517" t="s">
        <v>364</v>
      </c>
      <c r="F259" s="55">
        <v>2</v>
      </c>
      <c r="G259" s="105">
        <v>32</v>
      </c>
      <c r="H259" s="104">
        <v>7.72</v>
      </c>
      <c r="I259" s="447">
        <v>7</v>
      </c>
      <c r="J259" s="666" t="s">
        <v>388</v>
      </c>
      <c r="K259" s="667"/>
      <c r="L259" s="667"/>
      <c r="M259" s="667"/>
      <c r="N259" s="667"/>
      <c r="O259" s="668"/>
      <c r="P259" s="270">
        <f t="shared" si="76"/>
        <v>24.194743230710259</v>
      </c>
      <c r="Q259" s="663">
        <f t="shared" si="65"/>
        <v>15.679394120947403</v>
      </c>
      <c r="R259" s="657" t="s">
        <v>388</v>
      </c>
      <c r="S259"/>
    </row>
    <row r="260" spans="2:19" ht="18" x14ac:dyDescent="0.25">
      <c r="B260" s="37">
        <v>259</v>
      </c>
      <c r="C260" s="85" t="s">
        <v>182</v>
      </c>
      <c r="D260" s="470" t="s">
        <v>308</v>
      </c>
      <c r="E260" s="516" t="s">
        <v>351</v>
      </c>
      <c r="F260" s="39">
        <v>1</v>
      </c>
      <c r="G260" s="98">
        <v>16</v>
      </c>
      <c r="H260" s="103">
        <v>3.76</v>
      </c>
      <c r="I260" s="444">
        <v>3</v>
      </c>
      <c r="J260" s="91"/>
      <c r="K260" s="90"/>
      <c r="L260" s="271"/>
      <c r="M260" s="90"/>
      <c r="N260" s="630">
        <v>20</v>
      </c>
      <c r="O260" s="51">
        <f t="shared" ref="O260:O267" si="78">(N260-I260)/H260</f>
        <v>4.5212765957446814</v>
      </c>
      <c r="P260" s="49">
        <f t="shared" si="76"/>
        <v>11.672120629945528</v>
      </c>
      <c r="Q260" s="662">
        <f t="shared" ref="Q260:Q323" si="79">SQRT(POWER((H260)/SQRT(G260),2)+POWER(H260,2))*2</f>
        <v>7.7514385761612017</v>
      </c>
      <c r="R260" s="317" t="str">
        <f t="shared" ref="R260:R267" si="80">IF(O260&gt;=6,"13s(N2,R1)",(IF(O260&gt;=6,"13s(N2,R1)",IF(O260&gt;=5,"13s/22s/R4s(N2,R1)",IF(O260&gt;=4,"13s/22s/R4s/41s(N4,R1/N2,R2)",IF(O260&gt;=3,"13s/22s/R4s/41s/8x(N4R2/N2R4)",IF(O260&gt;=2,"13s/22s/R4s/41s/10x(N5R2/N2R5)","Unaceptable")))))))</f>
        <v>13s/22s/R4s/41s(N4,R1/N2,R2)</v>
      </c>
      <c r="S260"/>
    </row>
    <row r="261" spans="2:19" ht="18" x14ac:dyDescent="0.25">
      <c r="B261" s="54">
        <v>260</v>
      </c>
      <c r="C261" s="86" t="s">
        <v>182</v>
      </c>
      <c r="D261" s="469"/>
      <c r="E261" s="469" t="s">
        <v>352</v>
      </c>
      <c r="F261" s="55">
        <v>2</v>
      </c>
      <c r="G261" s="105">
        <v>15</v>
      </c>
      <c r="H261" s="104">
        <v>3.6</v>
      </c>
      <c r="I261" s="445">
        <v>2</v>
      </c>
      <c r="J261" s="666" t="s">
        <v>388</v>
      </c>
      <c r="K261" s="667"/>
      <c r="L261" s="667"/>
      <c r="M261" s="668"/>
      <c r="N261" s="340">
        <v>20</v>
      </c>
      <c r="O261" s="60">
        <f t="shared" si="78"/>
        <v>5</v>
      </c>
      <c r="P261" s="49">
        <f t="shared" si="76"/>
        <v>10.983624174196786</v>
      </c>
      <c r="Q261" s="663">
        <f t="shared" si="79"/>
        <v>7.4361280247182409</v>
      </c>
      <c r="R261" s="318" t="str">
        <f t="shared" si="80"/>
        <v>13s/22s/R4s(N2,R1)</v>
      </c>
      <c r="S261"/>
    </row>
    <row r="262" spans="2:19" ht="18" x14ac:dyDescent="0.25">
      <c r="B262" s="37">
        <v>261</v>
      </c>
      <c r="C262" s="85" t="s">
        <v>183</v>
      </c>
      <c r="D262" s="470" t="s">
        <v>308</v>
      </c>
      <c r="E262" s="516" t="s">
        <v>361</v>
      </c>
      <c r="F262" s="39">
        <v>1</v>
      </c>
      <c r="G262" s="98">
        <v>13</v>
      </c>
      <c r="H262" s="103">
        <v>2.48</v>
      </c>
      <c r="I262" s="444">
        <v>1</v>
      </c>
      <c r="J262" s="88"/>
      <c r="K262" s="89"/>
      <c r="L262" s="93"/>
      <c r="M262" s="89"/>
      <c r="N262" s="339">
        <v>20</v>
      </c>
      <c r="O262" s="51">
        <f t="shared" si="78"/>
        <v>7.661290322580645</v>
      </c>
      <c r="P262" s="66">
        <f t="shared" si="76"/>
        <v>7.5069034894555555</v>
      </c>
      <c r="Q262" s="662">
        <f t="shared" si="79"/>
        <v>5.1472352548946869</v>
      </c>
      <c r="R262" s="319" t="str">
        <f t="shared" si="80"/>
        <v>13s(N2,R1)</v>
      </c>
      <c r="S262"/>
    </row>
    <row r="263" spans="2:19" ht="18" x14ac:dyDescent="0.25">
      <c r="B263" s="54">
        <v>262</v>
      </c>
      <c r="C263" s="86" t="s">
        <v>183</v>
      </c>
      <c r="D263" s="469"/>
      <c r="E263" s="469" t="s">
        <v>362</v>
      </c>
      <c r="F263" s="55">
        <v>2</v>
      </c>
      <c r="G263" s="105">
        <v>12</v>
      </c>
      <c r="H263" s="108">
        <v>2.5</v>
      </c>
      <c r="I263" s="448">
        <v>1</v>
      </c>
      <c r="J263" s="666" t="s">
        <v>388</v>
      </c>
      <c r="K263" s="667"/>
      <c r="L263" s="667"/>
      <c r="M263" s="668"/>
      <c r="N263" s="340">
        <v>20</v>
      </c>
      <c r="O263" s="51">
        <f t="shared" si="78"/>
        <v>7.6</v>
      </c>
      <c r="P263" s="68">
        <f t="shared" si="76"/>
        <v>7.5663729752107782</v>
      </c>
      <c r="Q263" s="663">
        <f t="shared" si="79"/>
        <v>5.2041649986653322</v>
      </c>
      <c r="R263" s="319" t="str">
        <f t="shared" si="80"/>
        <v>13s(N2,R1)</v>
      </c>
      <c r="S263"/>
    </row>
    <row r="264" spans="2:19" ht="18" x14ac:dyDescent="0.25">
      <c r="B264" s="109">
        <v>263</v>
      </c>
      <c r="C264" s="111" t="s">
        <v>111</v>
      </c>
      <c r="D264" s="466" t="s">
        <v>301</v>
      </c>
      <c r="E264" s="111" t="s">
        <v>367</v>
      </c>
      <c r="F264" s="111">
        <v>1</v>
      </c>
      <c r="G264" s="112">
        <v>32</v>
      </c>
      <c r="H264" s="150">
        <v>4.09</v>
      </c>
      <c r="I264" s="439">
        <v>2</v>
      </c>
      <c r="J264" s="111">
        <v>25.9</v>
      </c>
      <c r="K264" s="114">
        <v>23.8</v>
      </c>
      <c r="L264" s="115">
        <f>J264/K264</f>
        <v>1.088235294117647</v>
      </c>
      <c r="M264" s="146">
        <f>SQRT(POWER(H264,2)+POWER(J264,2))*1.96*SQRT(2)</f>
        <v>72.68075900759429</v>
      </c>
      <c r="N264" s="354">
        <v>30.2</v>
      </c>
      <c r="O264" s="119">
        <f t="shared" si="78"/>
        <v>6.8948655256723717</v>
      </c>
      <c r="P264" s="138">
        <f t="shared" si="76"/>
        <v>12.431930662612302</v>
      </c>
      <c r="Q264" s="152">
        <f t="shared" si="79"/>
        <v>8.3068292687402696</v>
      </c>
      <c r="R264" s="317" t="str">
        <f t="shared" si="80"/>
        <v>13s(N2,R1)</v>
      </c>
      <c r="S264"/>
    </row>
    <row r="265" spans="2:19" ht="18" x14ac:dyDescent="0.25">
      <c r="B265" s="141">
        <v>264</v>
      </c>
      <c r="C265" s="123" t="s">
        <v>111</v>
      </c>
      <c r="D265" s="123"/>
      <c r="E265" s="123" t="s">
        <v>368</v>
      </c>
      <c r="F265" s="123">
        <v>2</v>
      </c>
      <c r="G265" s="124">
        <v>32</v>
      </c>
      <c r="H265" s="153">
        <v>3.56</v>
      </c>
      <c r="I265" s="440">
        <v>4</v>
      </c>
      <c r="J265" s="123">
        <v>25.9</v>
      </c>
      <c r="K265" s="122">
        <v>23.8</v>
      </c>
      <c r="L265" s="126">
        <f>J265/K265</f>
        <v>1.088235294117647</v>
      </c>
      <c r="M265" s="149">
        <f>SQRT(POWER(H265,2)+POWER(J265,2))*1.96*SQRT(2)</f>
        <v>72.466138268297428</v>
      </c>
      <c r="N265" s="356">
        <v>30.2</v>
      </c>
      <c r="O265" s="129">
        <f t="shared" si="78"/>
        <v>7.3595505617977528</v>
      </c>
      <c r="P265" s="142">
        <f t="shared" si="76"/>
        <v>11.40449034371988</v>
      </c>
      <c r="Q265" s="155">
        <f t="shared" si="79"/>
        <v>7.2303941801260052</v>
      </c>
      <c r="R265" s="319" t="str">
        <f t="shared" si="80"/>
        <v>13s(N2,R1)</v>
      </c>
    </row>
    <row r="266" spans="2:19" ht="18" x14ac:dyDescent="0.25">
      <c r="B266" s="109">
        <v>265</v>
      </c>
      <c r="C266" s="111" t="s">
        <v>112</v>
      </c>
      <c r="D266" s="466" t="s">
        <v>301</v>
      </c>
      <c r="E266" s="111" t="s">
        <v>367</v>
      </c>
      <c r="F266" s="111">
        <v>1</v>
      </c>
      <c r="G266" s="112">
        <v>16</v>
      </c>
      <c r="H266" s="150">
        <v>2.33</v>
      </c>
      <c r="I266" s="439">
        <v>7</v>
      </c>
      <c r="J266" s="111">
        <v>6.35</v>
      </c>
      <c r="K266" s="114">
        <v>30.9</v>
      </c>
      <c r="L266" s="115">
        <f>J266/K266</f>
        <v>0.20550161812297735</v>
      </c>
      <c r="M266" s="146">
        <f>SQRT(POWER(H266,2)+POWER(J266,2))*1.96*SQRT(2)</f>
        <v>18.748790800475639</v>
      </c>
      <c r="N266" s="354">
        <v>13.13</v>
      </c>
      <c r="O266" s="119">
        <f t="shared" si="78"/>
        <v>2.6309012875536482</v>
      </c>
      <c r="P266" s="138">
        <f t="shared" si="76"/>
        <v>9.8924263959859715</v>
      </c>
      <c r="Q266" s="152">
        <f t="shared" si="79"/>
        <v>4.8034180538445748</v>
      </c>
      <c r="R266" s="317" t="str">
        <f t="shared" si="80"/>
        <v>13s/22s/R4s/41s/10x(N5R2/N2R5)</v>
      </c>
    </row>
    <row r="267" spans="2:19" ht="18" x14ac:dyDescent="0.25">
      <c r="B267" s="141">
        <v>266</v>
      </c>
      <c r="C267" s="123" t="s">
        <v>112</v>
      </c>
      <c r="D267" s="123"/>
      <c r="E267" s="123" t="s">
        <v>368</v>
      </c>
      <c r="F267" s="123">
        <v>2</v>
      </c>
      <c r="G267" s="124">
        <v>16</v>
      </c>
      <c r="H267" s="153">
        <v>2.2999999999999998</v>
      </c>
      <c r="I267" s="440">
        <v>6</v>
      </c>
      <c r="J267" s="132">
        <v>6.35</v>
      </c>
      <c r="K267" s="131">
        <v>30.9</v>
      </c>
      <c r="L267" s="139">
        <f>J267/K267</f>
        <v>0.20550161812297735</v>
      </c>
      <c r="M267" s="175">
        <f>SQRT(POWER(H267,2)+POWER(J267,2))*1.96*SQRT(2)</f>
        <v>18.720308758137513</v>
      </c>
      <c r="N267" s="355">
        <v>13.13</v>
      </c>
      <c r="O267" s="136">
        <f t="shared" si="78"/>
        <v>3.1000000000000005</v>
      </c>
      <c r="P267" s="142">
        <f t="shared" si="76"/>
        <v>9.1438503924769012</v>
      </c>
      <c r="Q267" s="155">
        <f t="shared" si="79"/>
        <v>4.7415714694603093</v>
      </c>
      <c r="R267" s="318" t="str">
        <f t="shared" si="80"/>
        <v>13s/22s/R4s/41s/8x(N4R2/N2R4)</v>
      </c>
    </row>
    <row r="268" spans="2:19" ht="18" x14ac:dyDescent="0.25">
      <c r="B268" s="109">
        <v>267</v>
      </c>
      <c r="C268" s="190" t="s">
        <v>169</v>
      </c>
      <c r="D268" s="466" t="s">
        <v>301</v>
      </c>
      <c r="E268" s="111" t="s">
        <v>367</v>
      </c>
      <c r="F268" s="111">
        <v>1</v>
      </c>
      <c r="G268" s="112">
        <v>32</v>
      </c>
      <c r="H268" s="150">
        <v>3.23</v>
      </c>
      <c r="I268" s="441">
        <v>7</v>
      </c>
      <c r="J268" s="159"/>
      <c r="K268" s="160"/>
      <c r="L268" s="161"/>
      <c r="M268" s="160"/>
      <c r="N268" s="295"/>
      <c r="O268" s="162"/>
      <c r="P268" s="171">
        <f t="shared" si="76"/>
        <v>11.953915676463508</v>
      </c>
      <c r="Q268" s="152">
        <f t="shared" si="79"/>
        <v>6.5601610117435385</v>
      </c>
      <c r="R268" s="183"/>
    </row>
    <row r="269" spans="2:19" ht="18" x14ac:dyDescent="0.25">
      <c r="B269" s="141">
        <v>268</v>
      </c>
      <c r="C269" s="191" t="s">
        <v>169</v>
      </c>
      <c r="D269" s="123"/>
      <c r="E269" s="123" t="s">
        <v>368</v>
      </c>
      <c r="F269" s="123">
        <v>2</v>
      </c>
      <c r="G269" s="124">
        <v>32</v>
      </c>
      <c r="H269" s="153">
        <v>3.04</v>
      </c>
      <c r="I269" s="442">
        <v>6</v>
      </c>
      <c r="J269" s="666" t="s">
        <v>388</v>
      </c>
      <c r="K269" s="667"/>
      <c r="L269" s="667"/>
      <c r="M269" s="667"/>
      <c r="N269" s="667"/>
      <c r="O269" s="668"/>
      <c r="P269" s="174">
        <f t="shared" si="76"/>
        <v>10.916702798922392</v>
      </c>
      <c r="Q269" s="155">
        <f t="shared" si="79"/>
        <v>6.17426918752333</v>
      </c>
      <c r="R269" s="657" t="s">
        <v>388</v>
      </c>
    </row>
    <row r="270" spans="2:19" ht="18" x14ac:dyDescent="0.25">
      <c r="B270" s="109">
        <v>269</v>
      </c>
      <c r="C270" s="190" t="s">
        <v>170</v>
      </c>
      <c r="D270" s="466" t="s">
        <v>304</v>
      </c>
      <c r="E270" s="111" t="s">
        <v>367</v>
      </c>
      <c r="F270" s="111">
        <v>1</v>
      </c>
      <c r="G270" s="112">
        <v>30</v>
      </c>
      <c r="H270" s="150">
        <v>9.35</v>
      </c>
      <c r="I270" s="439">
        <v>6</v>
      </c>
      <c r="J270" s="180"/>
      <c r="K270" s="181"/>
      <c r="L270" s="182"/>
      <c r="M270" s="181"/>
      <c r="N270" s="634">
        <v>15</v>
      </c>
      <c r="O270" s="136">
        <f>(N270-I270)/H270</f>
        <v>0.96256684491978617</v>
      </c>
      <c r="P270" s="116">
        <f t="shared" si="76"/>
        <v>28.684534160414739</v>
      </c>
      <c r="Q270" s="152">
        <f t="shared" si="79"/>
        <v>19.009111850197876</v>
      </c>
      <c r="R270" s="317" t="str">
        <f>IF(O270&gt;=6,"13s(N2,R1)",(IF(O270&gt;=6,"13s(N2,R1)",IF(O270&gt;=5,"13s/22s/R4s(N2,R1)",IF(O270&gt;=4,"13s/22s/R4s/41s(N4,R1/N2,R2)",IF(O270&gt;=3,"13s/22s/R4s/41s/8x(N4R2/N2R4)",IF(O270&gt;=2,"13s/22s/R4s/41s/10x(N5R2/N2R5)","Unaceptable")))))))</f>
        <v>Unaceptable</v>
      </c>
    </row>
    <row r="271" spans="2:19" ht="18" x14ac:dyDescent="0.25">
      <c r="B271" s="141">
        <v>270</v>
      </c>
      <c r="C271" s="191" t="s">
        <v>170</v>
      </c>
      <c r="D271" s="123"/>
      <c r="E271" s="123" t="s">
        <v>368</v>
      </c>
      <c r="F271" s="123">
        <v>2</v>
      </c>
      <c r="G271" s="124">
        <v>33</v>
      </c>
      <c r="H271" s="153">
        <v>5.17</v>
      </c>
      <c r="I271" s="440">
        <v>7</v>
      </c>
      <c r="J271" s="666" t="s">
        <v>388</v>
      </c>
      <c r="K271" s="667"/>
      <c r="L271" s="667"/>
      <c r="M271" s="668"/>
      <c r="N271" s="390">
        <v>15</v>
      </c>
      <c r="O271" s="136">
        <f>(N271-I271)/H271</f>
        <v>1.5473887814313347</v>
      </c>
      <c r="P271" s="127">
        <f t="shared" si="76"/>
        <v>17.016465555455401</v>
      </c>
      <c r="Q271" s="155">
        <f t="shared" si="79"/>
        <v>10.495497447318382</v>
      </c>
      <c r="R271" s="319" t="str">
        <f>IF(O271&gt;=6,"13s(N2,R1)",(IF(O271&gt;=6,"13s(N2,R1)",IF(O271&gt;=5,"13s/22s/R4s(N2,R1)",IF(O271&gt;=4,"13s/22s/R4s/41s(N4,R1/N2,R2)",IF(O271&gt;=3,"13s/22s/R4s/41s/8x(N4R2/N2R4)",IF(O271&gt;=2,"13s/22s/R4s/41s/10x(N5R2/N2R5)","Unaceptable")))))))</f>
        <v>Unaceptable</v>
      </c>
    </row>
    <row r="272" spans="2:19" ht="18" x14ac:dyDescent="0.25">
      <c r="B272" s="109">
        <v>271</v>
      </c>
      <c r="C272" s="190" t="s">
        <v>171</v>
      </c>
      <c r="D272" s="466" t="s">
        <v>301</v>
      </c>
      <c r="E272" s="111" t="s">
        <v>367</v>
      </c>
      <c r="F272" s="111">
        <v>1</v>
      </c>
      <c r="G272" s="112">
        <v>29</v>
      </c>
      <c r="H272" s="150">
        <v>2.5099999999999998</v>
      </c>
      <c r="I272" s="439">
        <v>6</v>
      </c>
      <c r="J272" s="159"/>
      <c r="K272" s="160"/>
      <c r="L272" s="161"/>
      <c r="M272" s="160"/>
      <c r="N272" s="389">
        <v>10</v>
      </c>
      <c r="O272" s="119">
        <f t="shared" ref="O272:O281" si="81">(N272-I272)/H272</f>
        <v>1.5936254980079683</v>
      </c>
      <c r="P272" s="116">
        <f t="shared" si="76"/>
        <v>9.6281306596867484</v>
      </c>
      <c r="Q272" s="152">
        <f t="shared" si="79"/>
        <v>5.1058181822647013</v>
      </c>
      <c r="R272" s="317" t="str">
        <f>IF(O272&gt;=6,"13s(N2,R1)",(IF(O272&gt;=6,"13s(N2,R1)",IF(O272&gt;=5,"13s/22s/R4s(N2,R1)",IF(O272&gt;=4,"13s/22s/R4s/41s(N4,R1/N2,R2)",IF(O272&gt;=3,"13s/22s/R4s/41s/8x(N4R2/N2R4)",IF(O272&gt;=2,"13s/22s/R4s/41s/10x(N5R2/N2R5)","Unaceptable")))))))</f>
        <v>Unaceptable</v>
      </c>
    </row>
    <row r="273" spans="2:21" ht="18" x14ac:dyDescent="0.25">
      <c r="B273" s="141">
        <v>272</v>
      </c>
      <c r="C273" s="191" t="s">
        <v>171</v>
      </c>
      <c r="D273" s="123"/>
      <c r="E273" s="123" t="s">
        <v>368</v>
      </c>
      <c r="F273" s="123">
        <v>2</v>
      </c>
      <c r="G273" s="124">
        <v>29</v>
      </c>
      <c r="H273" s="153">
        <v>2.44</v>
      </c>
      <c r="I273" s="440">
        <v>1</v>
      </c>
      <c r="J273" s="666" t="s">
        <v>388</v>
      </c>
      <c r="K273" s="667"/>
      <c r="L273" s="667"/>
      <c r="M273" s="668"/>
      <c r="N273" s="390">
        <v>10</v>
      </c>
      <c r="O273" s="129">
        <f t="shared" si="81"/>
        <v>3.6885245901639343</v>
      </c>
      <c r="P273" s="127">
        <f t="shared" si="76"/>
        <v>7.3879902544602754</v>
      </c>
      <c r="Q273" s="155">
        <f t="shared" si="79"/>
        <v>4.9634248465043322</v>
      </c>
      <c r="R273" s="318" t="str">
        <f>IF(O273&gt;=6,"13s(N2,R1)",(IF(O273&gt;=6,"13s(N2,R1)",IF(O273&gt;=5,"13s/22s/R4s(N2,R1)",IF(O273&gt;=4,"13s/22s/R4s/41s(N4,R1/N2,R2)",IF(O273&gt;=3,"13s/22s/R4s/41s/8x(N4R2/N2R4)",IF(O273&gt;=2,"13s/22s/R4s/41s/10x(N5R2/N2R5)","Unaceptable")))))))</f>
        <v>13s/22s/R4s/41s/8x(N4R2/N2R4)</v>
      </c>
    </row>
    <row r="274" spans="2:21" ht="18" x14ac:dyDescent="0.25">
      <c r="B274" s="109">
        <v>273</v>
      </c>
      <c r="C274" s="111" t="s">
        <v>113</v>
      </c>
      <c r="D274" s="466" t="s">
        <v>301</v>
      </c>
      <c r="E274" s="111" t="s">
        <v>367</v>
      </c>
      <c r="F274" s="111">
        <v>1</v>
      </c>
      <c r="G274" s="112">
        <v>32</v>
      </c>
      <c r="H274" s="144">
        <v>2.0499999999999998</v>
      </c>
      <c r="I274" s="437">
        <v>0</v>
      </c>
      <c r="J274" s="111">
        <v>7.4</v>
      </c>
      <c r="K274" s="114">
        <v>57.3</v>
      </c>
      <c r="L274" s="115">
        <f t="shared" ref="L274:L281" si="82">J274/K274</f>
        <v>0.12914485165794068</v>
      </c>
      <c r="M274" s="146">
        <f t="shared" ref="M274:M281" si="83">SQRT(POWER(H274,2)+POWER(J274,2))*1.96*SQRT(2)</f>
        <v>21.284282463827623</v>
      </c>
      <c r="N274" s="354">
        <v>20.5</v>
      </c>
      <c r="O274" s="136">
        <f t="shared" si="81"/>
        <v>10</v>
      </c>
      <c r="P274" s="119">
        <f t="shared" si="76"/>
        <v>6.1499999999999995</v>
      </c>
      <c r="Q274" s="152">
        <f t="shared" si="79"/>
        <v>4.1635696823759289</v>
      </c>
      <c r="R274" s="137" t="str">
        <f>IF(O274&gt;=6,"13s(N3,R1)",(IF(O274&gt;=6,"13s(N3,R1)",IF(O274&gt;=5,"13s/2of32s/R4s(N3,R1)",IF(O274&gt;=4,"13s/2of32s/R4s/31s(N3,R1)",IF(O274&gt;=3,"13s/2of32s/R4s/31s/6x(N6,R1/N3,R2)",IF(O274&gt;=2,"13s/2of32s/R4s/31s/12x(N6,R2)","Unaceptable")))))))</f>
        <v>13s(N3,R1)</v>
      </c>
    </row>
    <row r="275" spans="2:21" ht="18" x14ac:dyDescent="0.25">
      <c r="B275" s="141">
        <v>274</v>
      </c>
      <c r="C275" s="123" t="s">
        <v>113</v>
      </c>
      <c r="D275" s="123"/>
      <c r="E275" s="123" t="s">
        <v>368</v>
      </c>
      <c r="F275" s="123">
        <v>2</v>
      </c>
      <c r="G275" s="124">
        <v>32</v>
      </c>
      <c r="H275" s="125">
        <v>3.38</v>
      </c>
      <c r="I275" s="438">
        <v>5</v>
      </c>
      <c r="J275" s="123">
        <v>7.4</v>
      </c>
      <c r="K275" s="122">
        <v>57.3</v>
      </c>
      <c r="L275" s="126">
        <f t="shared" si="82"/>
        <v>0.12914485165794068</v>
      </c>
      <c r="M275" s="149">
        <f t="shared" si="83"/>
        <v>22.550121553552657</v>
      </c>
      <c r="N275" s="356">
        <v>20.5</v>
      </c>
      <c r="O275" s="129">
        <f t="shared" si="81"/>
        <v>4.5857988165680474</v>
      </c>
      <c r="P275" s="129">
        <f t="shared" si="76"/>
        <v>11.305733058939609</v>
      </c>
      <c r="Q275" s="155">
        <f t="shared" si="79"/>
        <v>6.8648124519173859</v>
      </c>
      <c r="R275" s="130" t="str">
        <f>IF(O275&gt;=6,"13s(N3,R1)",(IF(O275&gt;=6,"13s(N3,R1)",IF(O275&gt;=5,"13s/2of32s/R4s(N3,R1)",IF(O275&gt;=4,"13s/2of32s/R4s/31s(N3,R1)",IF(O275&gt;=3,"13s/2of32s/R4s/31s/6x(N6,R1/N3,R2)",IF(O275&gt;=2,"13s/2of32s/R4s/31s/12x(N6,R2)","Unaceptable")))))))</f>
        <v>13s/2of32s/R4s/31s(N3,R1)</v>
      </c>
    </row>
    <row r="276" spans="2:21" ht="18" x14ac:dyDescent="0.25">
      <c r="B276" s="37">
        <v>275</v>
      </c>
      <c r="C276" s="38" t="s">
        <v>20</v>
      </c>
      <c r="D276" s="470" t="s">
        <v>309</v>
      </c>
      <c r="E276" s="516" t="s">
        <v>372</v>
      </c>
      <c r="F276" s="39">
        <v>1</v>
      </c>
      <c r="G276" s="98">
        <v>31</v>
      </c>
      <c r="H276" s="100">
        <v>0.9</v>
      </c>
      <c r="I276" s="434">
        <v>0</v>
      </c>
      <c r="J276" s="39">
        <v>2.7</v>
      </c>
      <c r="K276" s="38">
        <v>8.6</v>
      </c>
      <c r="L276" s="42">
        <f t="shared" si="82"/>
        <v>0.31395348837209308</v>
      </c>
      <c r="M276" s="64">
        <f t="shared" si="83"/>
        <v>7.8888478246192593</v>
      </c>
      <c r="N276" s="621">
        <v>6.7</v>
      </c>
      <c r="O276" s="43">
        <f t="shared" si="81"/>
        <v>7.4444444444444446</v>
      </c>
      <c r="P276" s="43">
        <f t="shared" si="76"/>
        <v>2.7</v>
      </c>
      <c r="Q276" s="662">
        <f t="shared" si="79"/>
        <v>1.8288018288027432</v>
      </c>
      <c r="R276" s="44" t="str">
        <f t="shared" ref="R276:R281" si="84">IF(O276&gt;=6,"13s(N2,R1)",(IF(O276&gt;=6,"13s(N2,R1)",IF(O276&gt;=5,"13s/22s/R4s(N2,R1)",IF(O276&gt;=4,"13s/22s/R4s/41s(N4,R1/N2,R2)",IF(O276&gt;=3,"13s/22s/R4s/41s/8x(N4R2/N2R4)",IF(O276&gt;=2,"13s/22s/R4s/41s/10x(N5R2/N2R5)","Unaceptable")))))))</f>
        <v>13s(N2,R1)</v>
      </c>
    </row>
    <row r="277" spans="2:21" ht="18" x14ac:dyDescent="0.25">
      <c r="B277" s="54">
        <v>276</v>
      </c>
      <c r="C277" s="56" t="s">
        <v>20</v>
      </c>
      <c r="D277" s="469"/>
      <c r="E277" s="469" t="s">
        <v>373</v>
      </c>
      <c r="F277" s="55">
        <v>2</v>
      </c>
      <c r="G277" s="105">
        <v>31</v>
      </c>
      <c r="H277" s="101">
        <v>1.1000000000000001</v>
      </c>
      <c r="I277" s="436">
        <v>0</v>
      </c>
      <c r="J277" s="55">
        <v>2.7</v>
      </c>
      <c r="K277" s="56">
        <v>8.6</v>
      </c>
      <c r="L277" s="59">
        <f t="shared" si="82"/>
        <v>0.31395348837209308</v>
      </c>
      <c r="M277" s="63">
        <f t="shared" si="83"/>
        <v>8.0812870262106156</v>
      </c>
      <c r="N277" s="623">
        <v>6.7</v>
      </c>
      <c r="O277" s="60">
        <f t="shared" si="81"/>
        <v>6.0909090909090908</v>
      </c>
      <c r="P277" s="60">
        <f t="shared" si="76"/>
        <v>3.3000000000000003</v>
      </c>
      <c r="Q277" s="663">
        <f t="shared" si="79"/>
        <v>2.2352022352033529</v>
      </c>
      <c r="R277" s="61" t="str">
        <f t="shared" si="84"/>
        <v>13s(N2,R1)</v>
      </c>
    </row>
    <row r="278" spans="2:21" ht="18" x14ac:dyDescent="0.25">
      <c r="B278" s="37">
        <v>277</v>
      </c>
      <c r="C278" s="38" t="s">
        <v>21</v>
      </c>
      <c r="D278" s="470" t="s">
        <v>309</v>
      </c>
      <c r="E278" s="516" t="s">
        <v>372</v>
      </c>
      <c r="F278" s="39">
        <v>1</v>
      </c>
      <c r="G278" s="98">
        <v>32</v>
      </c>
      <c r="H278" s="100">
        <v>2</v>
      </c>
      <c r="I278" s="434">
        <v>0</v>
      </c>
      <c r="J278" s="39">
        <v>4</v>
      </c>
      <c r="K278" s="38">
        <v>6.8</v>
      </c>
      <c r="L278" s="42">
        <f t="shared" si="82"/>
        <v>0.58823529411764708</v>
      </c>
      <c r="M278" s="64">
        <f t="shared" si="83"/>
        <v>12.396128427860047</v>
      </c>
      <c r="N278" s="381">
        <v>15</v>
      </c>
      <c r="O278" s="43">
        <f t="shared" si="81"/>
        <v>7.5</v>
      </c>
      <c r="P278" s="43">
        <f t="shared" si="76"/>
        <v>6</v>
      </c>
      <c r="Q278" s="662">
        <f t="shared" si="79"/>
        <v>4.0620192023179804</v>
      </c>
      <c r="R278" s="44" t="str">
        <f t="shared" si="84"/>
        <v>13s(N2,R1)</v>
      </c>
    </row>
    <row r="279" spans="2:21" ht="18" x14ac:dyDescent="0.25">
      <c r="B279" s="54">
        <v>278</v>
      </c>
      <c r="C279" s="56" t="s">
        <v>21</v>
      </c>
      <c r="D279" s="469"/>
      <c r="E279" s="469" t="s">
        <v>373</v>
      </c>
      <c r="F279" s="55">
        <v>2</v>
      </c>
      <c r="G279" s="105">
        <v>32</v>
      </c>
      <c r="H279" s="101">
        <v>2.4</v>
      </c>
      <c r="I279" s="436">
        <v>0</v>
      </c>
      <c r="J279" s="55">
        <v>4</v>
      </c>
      <c r="K279" s="56">
        <v>6.8</v>
      </c>
      <c r="L279" s="59">
        <f t="shared" si="82"/>
        <v>0.58823529411764708</v>
      </c>
      <c r="M279" s="63">
        <f t="shared" si="83"/>
        <v>12.930059241936984</v>
      </c>
      <c r="N279" s="381">
        <v>15</v>
      </c>
      <c r="O279" s="60">
        <f t="shared" si="81"/>
        <v>6.25</v>
      </c>
      <c r="P279" s="60">
        <f t="shared" si="76"/>
        <v>7.2</v>
      </c>
      <c r="Q279" s="663">
        <f t="shared" si="79"/>
        <v>4.8744230427815758</v>
      </c>
      <c r="R279" s="61" t="str">
        <f t="shared" si="84"/>
        <v>13s(N2,R1)</v>
      </c>
    </row>
    <row r="280" spans="2:21" ht="18" x14ac:dyDescent="0.25">
      <c r="B280" s="37">
        <v>279</v>
      </c>
      <c r="C280" s="38" t="s">
        <v>22</v>
      </c>
      <c r="D280" s="470" t="s">
        <v>309</v>
      </c>
      <c r="E280" s="516" t="s">
        <v>372</v>
      </c>
      <c r="F280" s="39">
        <v>1</v>
      </c>
      <c r="G280" s="98">
        <v>31</v>
      </c>
      <c r="H280" s="100">
        <v>4.4000000000000004</v>
      </c>
      <c r="I280" s="434">
        <v>0</v>
      </c>
      <c r="J280" s="39">
        <v>10.7</v>
      </c>
      <c r="K280" s="38">
        <v>15.8</v>
      </c>
      <c r="L280" s="42">
        <f t="shared" si="82"/>
        <v>0.67721518987341767</v>
      </c>
      <c r="M280" s="64">
        <f t="shared" si="83"/>
        <v>32.068618928790805</v>
      </c>
      <c r="N280" s="380">
        <v>20</v>
      </c>
      <c r="O280" s="268">
        <f t="shared" si="81"/>
        <v>4.545454545454545</v>
      </c>
      <c r="P280" s="43">
        <f t="shared" si="76"/>
        <v>13.200000000000001</v>
      </c>
      <c r="Q280" s="662">
        <f t="shared" si="79"/>
        <v>8.9408089408134117</v>
      </c>
      <c r="R280" s="44" t="str">
        <f t="shared" si="84"/>
        <v>13s/22s/R4s/41s(N4,R1/N2,R2)</v>
      </c>
    </row>
    <row r="281" spans="2:21" ht="18" x14ac:dyDescent="0.25">
      <c r="B281" s="54">
        <v>280</v>
      </c>
      <c r="C281" s="56" t="s">
        <v>22</v>
      </c>
      <c r="D281" s="469"/>
      <c r="E281" s="469" t="s">
        <v>373</v>
      </c>
      <c r="F281" s="55">
        <v>2</v>
      </c>
      <c r="G281" s="105">
        <v>31</v>
      </c>
      <c r="H281" s="101">
        <v>5.6</v>
      </c>
      <c r="I281" s="436">
        <v>0</v>
      </c>
      <c r="J281" s="47">
        <v>10.7</v>
      </c>
      <c r="K281" s="46">
        <v>15.8</v>
      </c>
      <c r="L281" s="50">
        <f t="shared" si="82"/>
        <v>0.67721518987341767</v>
      </c>
      <c r="M281" s="62">
        <f t="shared" si="83"/>
        <v>33.475285211630386</v>
      </c>
      <c r="N281" s="381">
        <v>20</v>
      </c>
      <c r="O281" s="269">
        <f t="shared" si="81"/>
        <v>3.5714285714285716</v>
      </c>
      <c r="P281" s="51">
        <f t="shared" si="76"/>
        <v>16.799999999999997</v>
      </c>
      <c r="Q281" s="663">
        <f t="shared" si="79"/>
        <v>11.379211379217068</v>
      </c>
      <c r="R281" s="52" t="str">
        <f t="shared" si="84"/>
        <v>13s/22s/R4s/41s/8x(N4R2/N2R4)</v>
      </c>
    </row>
    <row r="282" spans="2:21" ht="18" x14ac:dyDescent="0.25">
      <c r="B282" s="37">
        <v>281</v>
      </c>
      <c r="C282" s="38" t="s">
        <v>270</v>
      </c>
      <c r="D282" s="470" t="s">
        <v>309</v>
      </c>
      <c r="E282" s="516" t="s">
        <v>372</v>
      </c>
      <c r="F282" s="39">
        <v>1</v>
      </c>
      <c r="G282" s="98">
        <v>31</v>
      </c>
      <c r="H282" s="100">
        <v>3.1</v>
      </c>
      <c r="I282" s="434">
        <v>0</v>
      </c>
      <c r="J282" s="88"/>
      <c r="K282" s="89"/>
      <c r="L282" s="93"/>
      <c r="M282" s="89"/>
      <c r="N282" s="524"/>
      <c r="O282" s="77"/>
      <c r="P282" s="41">
        <f t="shared" si="76"/>
        <v>9.3000000000000007</v>
      </c>
      <c r="Q282" s="662">
        <f t="shared" si="79"/>
        <v>6.2992062992094491</v>
      </c>
      <c r="R282" s="76"/>
      <c r="S282"/>
      <c r="T282"/>
      <c r="U282"/>
    </row>
    <row r="283" spans="2:21" ht="18" x14ac:dyDescent="0.25">
      <c r="B283" s="54">
        <v>282</v>
      </c>
      <c r="C283" s="46" t="s">
        <v>270</v>
      </c>
      <c r="D283" s="469"/>
      <c r="E283" s="518" t="s">
        <v>373</v>
      </c>
      <c r="F283" s="55">
        <v>2</v>
      </c>
      <c r="G283" s="99">
        <v>31</v>
      </c>
      <c r="H283" s="102">
        <v>2.5</v>
      </c>
      <c r="I283" s="435">
        <v>0</v>
      </c>
      <c r="J283" s="666" t="s">
        <v>388</v>
      </c>
      <c r="K283" s="667"/>
      <c r="L283" s="667"/>
      <c r="M283" s="667"/>
      <c r="N283" s="667"/>
      <c r="O283" s="668"/>
      <c r="P283" s="58">
        <f t="shared" si="76"/>
        <v>7.5</v>
      </c>
      <c r="Q283" s="663">
        <f t="shared" si="79"/>
        <v>5.08000508000762</v>
      </c>
      <c r="R283" s="657" t="s">
        <v>388</v>
      </c>
      <c r="S283"/>
      <c r="T283"/>
      <c r="U283"/>
    </row>
    <row r="284" spans="2:21" ht="18" x14ac:dyDescent="0.25">
      <c r="B284" s="37">
        <v>283</v>
      </c>
      <c r="C284" s="521" t="s">
        <v>275</v>
      </c>
      <c r="D284" s="526" t="s">
        <v>309</v>
      </c>
      <c r="E284" s="516" t="s">
        <v>374</v>
      </c>
      <c r="F284" s="38">
        <v>1</v>
      </c>
      <c r="G284" s="106">
        <v>30</v>
      </c>
      <c r="H284" s="100">
        <v>1.7</v>
      </c>
      <c r="I284" s="446">
        <v>0</v>
      </c>
      <c r="J284" s="91"/>
      <c r="K284" s="90"/>
      <c r="L284" s="271"/>
      <c r="M284" s="90"/>
      <c r="N284" s="83"/>
      <c r="O284" s="78"/>
      <c r="P284" s="49">
        <f t="shared" si="76"/>
        <v>5.0999999999999996</v>
      </c>
      <c r="Q284" s="662">
        <f t="shared" si="79"/>
        <v>3.4562021545814319</v>
      </c>
      <c r="R284" s="76"/>
      <c r="S284"/>
      <c r="T284"/>
      <c r="U284"/>
    </row>
    <row r="285" spans="2:21" ht="18" x14ac:dyDescent="0.25">
      <c r="B285" s="54">
        <v>284</v>
      </c>
      <c r="C285" s="522" t="s">
        <v>275</v>
      </c>
      <c r="D285" s="527"/>
      <c r="E285" s="469" t="s">
        <v>375</v>
      </c>
      <c r="F285" s="72">
        <v>2</v>
      </c>
      <c r="G285" s="272">
        <v>30</v>
      </c>
      <c r="H285" s="102">
        <v>1.6</v>
      </c>
      <c r="I285" s="528">
        <v>0</v>
      </c>
      <c r="J285" s="666" t="s">
        <v>388</v>
      </c>
      <c r="K285" s="667"/>
      <c r="L285" s="667"/>
      <c r="M285" s="667"/>
      <c r="N285" s="667"/>
      <c r="O285" s="668"/>
      <c r="P285" s="49">
        <f t="shared" ref="P285" si="85">SQRT(POWER(3,2)*POWER(H285,2)+POWER(I285,2))</f>
        <v>4.8000000000000007</v>
      </c>
      <c r="Q285" s="663">
        <f t="shared" si="79"/>
        <v>3.2528961454884069</v>
      </c>
      <c r="R285" s="657" t="s">
        <v>388</v>
      </c>
      <c r="S285"/>
      <c r="T285"/>
      <c r="U285"/>
    </row>
    <row r="286" spans="2:21" ht="18" x14ac:dyDescent="0.25">
      <c r="B286" s="37">
        <v>285</v>
      </c>
      <c r="C286" s="39" t="s">
        <v>276</v>
      </c>
      <c r="D286" s="526" t="s">
        <v>309</v>
      </c>
      <c r="E286" s="516" t="s">
        <v>374</v>
      </c>
      <c r="F286" s="38">
        <v>1</v>
      </c>
      <c r="G286" s="106">
        <v>7</v>
      </c>
      <c r="H286" s="100">
        <v>3.1</v>
      </c>
      <c r="I286" s="446">
        <v>0</v>
      </c>
      <c r="J286" s="88"/>
      <c r="K286" s="89"/>
      <c r="L286" s="93"/>
      <c r="M286" s="89"/>
      <c r="N286" s="524"/>
      <c r="O286" s="77"/>
      <c r="P286" s="41">
        <f t="shared" ref="P286" si="86">SQRT(POWER(3,2)*POWER(H286,2)+POWER(I286,2))</f>
        <v>9.3000000000000007</v>
      </c>
      <c r="Q286" s="662">
        <f t="shared" si="79"/>
        <v>6.6280787994281249</v>
      </c>
      <c r="R286" s="76"/>
      <c r="S286"/>
      <c r="T286"/>
    </row>
    <row r="287" spans="2:21" ht="18" x14ac:dyDescent="0.25">
      <c r="B287" s="54">
        <v>286</v>
      </c>
      <c r="C287" s="55" t="s">
        <v>276</v>
      </c>
      <c r="D287" s="525"/>
      <c r="E287" s="469" t="s">
        <v>375</v>
      </c>
      <c r="F287" s="72">
        <v>2</v>
      </c>
      <c r="G287" s="107">
        <v>7</v>
      </c>
      <c r="H287" s="101">
        <v>3.6</v>
      </c>
      <c r="I287" s="447">
        <v>0</v>
      </c>
      <c r="J287" s="666" t="s">
        <v>388</v>
      </c>
      <c r="K287" s="667"/>
      <c r="L287" s="667"/>
      <c r="M287" s="667"/>
      <c r="N287" s="667"/>
      <c r="O287" s="668"/>
      <c r="P287" s="58">
        <f>SQRT(POWER(3,2)*POWER(H287,2)+POWER(I287,2))</f>
        <v>10.8</v>
      </c>
      <c r="Q287" s="663">
        <f t="shared" si="79"/>
        <v>7.6971237670778221</v>
      </c>
      <c r="R287" s="657" t="s">
        <v>388</v>
      </c>
    </row>
    <row r="288" spans="2:21" ht="18" x14ac:dyDescent="0.25">
      <c r="B288" s="192">
        <v>287</v>
      </c>
      <c r="C288" s="111" t="s">
        <v>0</v>
      </c>
      <c r="D288" s="111" t="s">
        <v>310</v>
      </c>
      <c r="E288" s="111" t="s">
        <v>369</v>
      </c>
      <c r="F288" s="111">
        <v>1</v>
      </c>
      <c r="G288" s="179">
        <v>35</v>
      </c>
      <c r="H288" s="134">
        <v>1.33</v>
      </c>
      <c r="I288" s="431">
        <v>0</v>
      </c>
      <c r="J288" s="131">
        <v>3.2</v>
      </c>
      <c r="K288" s="132">
        <v>6.3</v>
      </c>
      <c r="L288" s="156">
        <f t="shared" ref="L288:L290" si="87">J288/K288</f>
        <v>0.50793650793650802</v>
      </c>
      <c r="M288" s="625">
        <f t="shared" ref="M288:M290" si="88">SQRT(POWER(H288,2)+POWER(J288,2))*1.96*SQRT(2)</f>
        <v>9.6055598733233687</v>
      </c>
      <c r="N288" s="622">
        <v>6.6</v>
      </c>
      <c r="O288" s="267">
        <f t="shared" ref="O288:O290" si="89">(N288-I288)/H288</f>
        <v>4.962406015037593</v>
      </c>
      <c r="P288" s="136">
        <f>SQRT(POWER(3,2)*POWER(H288,2)+POWER(I288,2))</f>
        <v>3.99</v>
      </c>
      <c r="Q288" s="152">
        <f t="shared" si="79"/>
        <v>2.6977323810934251</v>
      </c>
      <c r="R288" s="137" t="str">
        <f t="shared" ref="R288:R319" si="90">IF(O288&gt;=6,"13s(N3,R1)",(IF(O288&gt;=6,"13s(N3,R1)",IF(O288&gt;=5,"13s/2of32s/R4s(N3,R1)",IF(O288&gt;=4,"13s/2of32s/R4s/31s(N3,R1)",IF(O288&gt;=3,"13s/2of32s/R4s/31s/6x(N6,R1/N3,R2)",IF(O288&gt;=2,"13s/2of32s/R4s/31s/12x(N6,R2)","Unaceptable")))))))</f>
        <v>13s/2of32s/R4s/31s(N3,R1)</v>
      </c>
    </row>
    <row r="289" spans="2:19" ht="18" x14ac:dyDescent="0.25">
      <c r="B289" s="193">
        <v>288</v>
      </c>
      <c r="C289" s="132" t="s">
        <v>0</v>
      </c>
      <c r="D289" s="132"/>
      <c r="E289" s="132" t="s">
        <v>370</v>
      </c>
      <c r="F289" s="132">
        <v>2</v>
      </c>
      <c r="G289" s="179">
        <v>35</v>
      </c>
      <c r="H289" s="134">
        <v>1.01</v>
      </c>
      <c r="I289" s="431">
        <v>1</v>
      </c>
      <c r="J289" s="131">
        <v>3.2</v>
      </c>
      <c r="K289" s="132">
        <v>6.3</v>
      </c>
      <c r="L289" s="156">
        <f t="shared" si="87"/>
        <v>0.50793650793650802</v>
      </c>
      <c r="M289" s="625">
        <f t="shared" si="88"/>
        <v>9.3012687478644551</v>
      </c>
      <c r="N289" s="622">
        <v>6.6</v>
      </c>
      <c r="O289" s="267">
        <f t="shared" si="89"/>
        <v>5.5445544554455441</v>
      </c>
      <c r="P289" s="136">
        <f>SQRT(POWER(3,2)*POWER(H289,2)+POWER(I289,2))</f>
        <v>3.1907522623983202</v>
      </c>
      <c r="Q289" s="157">
        <f t="shared" si="79"/>
        <v>2.0486539134619242</v>
      </c>
      <c r="R289" s="137" t="str">
        <f t="shared" si="90"/>
        <v>13s/2of32s/R4s(N3,R1)</v>
      </c>
    </row>
    <row r="290" spans="2:19" ht="18" x14ac:dyDescent="0.25">
      <c r="B290" s="194">
        <v>289</v>
      </c>
      <c r="C290" s="195" t="s">
        <v>0</v>
      </c>
      <c r="D290" s="123"/>
      <c r="E290" s="123" t="s">
        <v>371</v>
      </c>
      <c r="F290" s="123">
        <v>3</v>
      </c>
      <c r="G290" s="148">
        <v>35</v>
      </c>
      <c r="H290" s="125">
        <v>0.92</v>
      </c>
      <c r="I290" s="430">
        <v>1</v>
      </c>
      <c r="J290" s="122">
        <v>3.2</v>
      </c>
      <c r="K290" s="123">
        <v>6.3</v>
      </c>
      <c r="L290" s="154">
        <f t="shared" si="87"/>
        <v>0.50793650793650802</v>
      </c>
      <c r="M290" s="626">
        <f t="shared" si="88"/>
        <v>9.2292485327896561</v>
      </c>
      <c r="N290" s="623">
        <v>6.6</v>
      </c>
      <c r="O290" s="174">
        <f t="shared" si="89"/>
        <v>6.0869565217391299</v>
      </c>
      <c r="P290" s="129">
        <f>SQRT(POWER(3,2)*POWER(H290,2)+POWER(I290,2))</f>
        <v>2.9355749011054035</v>
      </c>
      <c r="Q290" s="155">
        <f t="shared" si="79"/>
        <v>1.8661005944405646</v>
      </c>
      <c r="R290" s="130" t="str">
        <f t="shared" si="90"/>
        <v>13s(N3,R1)</v>
      </c>
      <c r="S290"/>
    </row>
    <row r="291" spans="2:19" ht="18" x14ac:dyDescent="0.25">
      <c r="B291" s="192">
        <v>290</v>
      </c>
      <c r="C291" s="111" t="s">
        <v>0</v>
      </c>
      <c r="D291" s="111" t="s">
        <v>315</v>
      </c>
      <c r="E291" s="111" t="s">
        <v>369</v>
      </c>
      <c r="F291" s="111">
        <v>1</v>
      </c>
      <c r="G291" s="145">
        <v>34</v>
      </c>
      <c r="H291" s="144">
        <v>1.62</v>
      </c>
      <c r="I291" s="429">
        <v>0</v>
      </c>
      <c r="J291" s="114">
        <v>3.2</v>
      </c>
      <c r="K291" s="111">
        <v>6.3</v>
      </c>
      <c r="L291" s="151">
        <f t="shared" ref="L291:L293" si="91">J291/K291</f>
        <v>0.50793650793650802</v>
      </c>
      <c r="M291" s="627">
        <f t="shared" ref="M291:M293" si="92">SQRT(POWER(H291,2)+POWER(J291,2))*1.96*SQRT(2)</f>
        <v>9.9418186505286847</v>
      </c>
      <c r="N291" s="621">
        <v>6.6</v>
      </c>
      <c r="O291" s="171">
        <f t="shared" ref="O291:O293" si="93">(N291-I291)/H291</f>
        <v>4.0740740740740735</v>
      </c>
      <c r="P291" s="119">
        <f t="shared" ref="P291:P293" si="94">SQRT(POWER(3,2)*POWER(H291,2)+POWER(I291,2))</f>
        <v>4.8600000000000003</v>
      </c>
      <c r="Q291" s="152">
        <f t="shared" si="79"/>
        <v>3.2873017721493829</v>
      </c>
      <c r="R291" s="120" t="str">
        <f t="shared" si="90"/>
        <v>13s/2of32s/R4s/31s(N3,R1)</v>
      </c>
    </row>
    <row r="292" spans="2:19" ht="18" x14ac:dyDescent="0.25">
      <c r="B292" s="193">
        <v>291</v>
      </c>
      <c r="C292" s="132" t="s">
        <v>0</v>
      </c>
      <c r="D292" s="132"/>
      <c r="E292" s="132" t="s">
        <v>370</v>
      </c>
      <c r="F292" s="132">
        <v>2</v>
      </c>
      <c r="G292" s="179">
        <v>33</v>
      </c>
      <c r="H292" s="134">
        <v>1.27</v>
      </c>
      <c r="I292" s="431">
        <v>1</v>
      </c>
      <c r="J292" s="131">
        <v>3.2</v>
      </c>
      <c r="K292" s="132">
        <v>6.3</v>
      </c>
      <c r="L292" s="156">
        <f t="shared" si="91"/>
        <v>0.50793650793650802</v>
      </c>
      <c r="M292" s="625">
        <f t="shared" si="92"/>
        <v>9.5429660630225452</v>
      </c>
      <c r="N292" s="622">
        <v>6.6</v>
      </c>
      <c r="O292" s="267">
        <f t="shared" si="93"/>
        <v>4.4094488188976371</v>
      </c>
      <c r="P292" s="136">
        <f t="shared" si="94"/>
        <v>3.9390481083632376</v>
      </c>
      <c r="Q292" s="157">
        <f t="shared" si="79"/>
        <v>2.5781976321265656</v>
      </c>
      <c r="R292" s="137" t="str">
        <f t="shared" si="90"/>
        <v>13s/2of32s/R4s/31s(N3,R1)</v>
      </c>
    </row>
    <row r="293" spans="2:19" ht="18" x14ac:dyDescent="0.25">
      <c r="B293" s="194">
        <v>292</v>
      </c>
      <c r="C293" s="195" t="s">
        <v>0</v>
      </c>
      <c r="D293" s="123"/>
      <c r="E293" s="123" t="s">
        <v>371</v>
      </c>
      <c r="F293" s="123">
        <v>3</v>
      </c>
      <c r="G293" s="148">
        <v>34</v>
      </c>
      <c r="H293" s="125">
        <v>0.98</v>
      </c>
      <c r="I293" s="430">
        <v>0</v>
      </c>
      <c r="J293" s="122">
        <v>3.2</v>
      </c>
      <c r="K293" s="123">
        <v>6.3</v>
      </c>
      <c r="L293" s="154">
        <f t="shared" si="91"/>
        <v>0.50793650793650802</v>
      </c>
      <c r="M293" s="626">
        <f t="shared" si="92"/>
        <v>9.2765787486551332</v>
      </c>
      <c r="N293" s="623">
        <v>6.6</v>
      </c>
      <c r="O293" s="174">
        <f t="shared" si="93"/>
        <v>6.7346938775510203</v>
      </c>
      <c r="P293" s="129">
        <f t="shared" si="94"/>
        <v>2.94</v>
      </c>
      <c r="Q293" s="155">
        <f t="shared" si="79"/>
        <v>1.988614652287898</v>
      </c>
      <c r="R293" s="130" t="str">
        <f t="shared" si="90"/>
        <v>13s(N3,R1)</v>
      </c>
    </row>
    <row r="294" spans="2:19" ht="18" x14ac:dyDescent="0.25">
      <c r="B294" s="192">
        <v>293</v>
      </c>
      <c r="C294" s="111" t="s">
        <v>1</v>
      </c>
      <c r="D294" s="111" t="s">
        <v>310</v>
      </c>
      <c r="E294" s="111" t="s">
        <v>369</v>
      </c>
      <c r="F294" s="111">
        <v>1</v>
      </c>
      <c r="G294" s="145">
        <v>35</v>
      </c>
      <c r="H294" s="134">
        <v>1.98</v>
      </c>
      <c r="I294" s="439">
        <v>0</v>
      </c>
      <c r="J294" s="114">
        <v>2.85</v>
      </c>
      <c r="K294" s="111">
        <v>6.8</v>
      </c>
      <c r="L294" s="115">
        <f t="shared" ref="L294:L325" si="95">J294/K294</f>
        <v>0.41911764705882354</v>
      </c>
      <c r="M294" s="152">
        <f t="shared" ref="M294:M325" si="96">SQRT(POWER(H294,2)+POWER(J294,2))*1.96*SQRT(2)</f>
        <v>9.6191480537519531</v>
      </c>
      <c r="N294" s="373">
        <v>6</v>
      </c>
      <c r="O294" s="119">
        <f t="shared" ref="O294:O325" si="97">(N294-I294)/H294</f>
        <v>3.0303030303030303</v>
      </c>
      <c r="P294" s="119">
        <f t="shared" ref="P294:P335" si="98">SQRT(POWER(3,2)*POWER(H294,2)+POWER(I294,2))</f>
        <v>5.94</v>
      </c>
      <c r="Q294" s="152">
        <f t="shared" si="79"/>
        <v>4.0161730184699111</v>
      </c>
      <c r="R294" s="120" t="str">
        <f t="shared" si="90"/>
        <v>13s/2of32s/R4s/31s/6x(N6,R1/N3,R2)</v>
      </c>
    </row>
    <row r="295" spans="2:19" ht="18" x14ac:dyDescent="0.25">
      <c r="B295" s="193">
        <v>294</v>
      </c>
      <c r="C295" s="132" t="s">
        <v>1</v>
      </c>
      <c r="D295" s="132"/>
      <c r="E295" s="132" t="s">
        <v>370</v>
      </c>
      <c r="F295" s="132">
        <v>2</v>
      </c>
      <c r="G295" s="179">
        <v>35</v>
      </c>
      <c r="H295" s="134">
        <v>1.01</v>
      </c>
      <c r="I295" s="449">
        <v>1</v>
      </c>
      <c r="J295" s="131">
        <v>2.85</v>
      </c>
      <c r="K295" s="132">
        <v>6.8</v>
      </c>
      <c r="L295" s="139">
        <f t="shared" si="95"/>
        <v>0.41911764705882354</v>
      </c>
      <c r="M295" s="157">
        <f t="shared" si="96"/>
        <v>8.3811946833372151</v>
      </c>
      <c r="N295" s="373">
        <v>6</v>
      </c>
      <c r="O295" s="136">
        <f t="shared" si="97"/>
        <v>4.9504950495049505</v>
      </c>
      <c r="P295" s="136">
        <f t="shared" si="98"/>
        <v>3.1907522623983202</v>
      </c>
      <c r="Q295" s="157">
        <f t="shared" si="79"/>
        <v>2.0486539134619242</v>
      </c>
      <c r="R295" s="137" t="str">
        <f t="shared" si="90"/>
        <v>13s/2of32s/R4s/31s(N3,R1)</v>
      </c>
    </row>
    <row r="296" spans="2:19" ht="18" x14ac:dyDescent="0.25">
      <c r="B296" s="194">
        <v>295</v>
      </c>
      <c r="C296" s="123" t="s">
        <v>1</v>
      </c>
      <c r="D296" s="123"/>
      <c r="E296" s="123" t="s">
        <v>371</v>
      </c>
      <c r="F296" s="123">
        <v>3</v>
      </c>
      <c r="G296" s="148">
        <v>35</v>
      </c>
      <c r="H296" s="125">
        <v>1.29</v>
      </c>
      <c r="I296" s="440">
        <v>1</v>
      </c>
      <c r="J296" s="122">
        <v>2.85</v>
      </c>
      <c r="K296" s="123">
        <v>6.8</v>
      </c>
      <c r="L296" s="126">
        <f t="shared" si="95"/>
        <v>0.41911764705882354</v>
      </c>
      <c r="M296" s="155">
        <f t="shared" si="96"/>
        <v>8.6713554373004449</v>
      </c>
      <c r="N296" s="624">
        <v>6</v>
      </c>
      <c r="O296" s="129">
        <f t="shared" si="97"/>
        <v>3.8759689922480618</v>
      </c>
      <c r="P296" s="136">
        <f t="shared" si="98"/>
        <v>3.9971114570399462</v>
      </c>
      <c r="Q296" s="155">
        <f t="shared" si="79"/>
        <v>2.6165975726394874</v>
      </c>
      <c r="R296" s="130" t="str">
        <f t="shared" si="90"/>
        <v>13s/2of32s/R4s/31s/6x(N6,R1/N3,R2)</v>
      </c>
    </row>
    <row r="297" spans="2:19" ht="18" x14ac:dyDescent="0.25">
      <c r="B297" s="192">
        <v>296</v>
      </c>
      <c r="C297" s="111" t="s">
        <v>1</v>
      </c>
      <c r="D297" s="111" t="s">
        <v>315</v>
      </c>
      <c r="E297" s="111" t="s">
        <v>369</v>
      </c>
      <c r="F297" s="111">
        <v>1</v>
      </c>
      <c r="G297" s="145">
        <v>34</v>
      </c>
      <c r="H297" s="134">
        <v>1.89</v>
      </c>
      <c r="I297" s="439">
        <v>2</v>
      </c>
      <c r="J297" s="114">
        <v>2.85</v>
      </c>
      <c r="K297" s="111">
        <v>6.8</v>
      </c>
      <c r="L297" s="115">
        <f t="shared" si="95"/>
        <v>0.41911764705882354</v>
      </c>
      <c r="M297" s="152">
        <f t="shared" si="96"/>
        <v>9.4790268867642755</v>
      </c>
      <c r="N297" s="373">
        <v>6</v>
      </c>
      <c r="O297" s="119">
        <f t="shared" si="97"/>
        <v>2.1164021164021167</v>
      </c>
      <c r="P297" s="119">
        <f t="shared" si="98"/>
        <v>6.0123955292379092</v>
      </c>
      <c r="Q297" s="152">
        <f t="shared" si="79"/>
        <v>3.8351854008409463</v>
      </c>
      <c r="R297" s="120" t="str">
        <f t="shared" si="90"/>
        <v>13s/2of32s/R4s/31s/12x(N6,R2)</v>
      </c>
    </row>
    <row r="298" spans="2:19" ht="18" x14ac:dyDescent="0.25">
      <c r="B298" s="193">
        <v>297</v>
      </c>
      <c r="C298" s="132" t="s">
        <v>1</v>
      </c>
      <c r="D298" s="132"/>
      <c r="E298" s="132" t="s">
        <v>370</v>
      </c>
      <c r="F298" s="132">
        <v>2</v>
      </c>
      <c r="G298" s="179">
        <v>33</v>
      </c>
      <c r="H298" s="134">
        <v>1.1299999999999999</v>
      </c>
      <c r="I298" s="449">
        <v>1</v>
      </c>
      <c r="J298" s="131">
        <v>2.85</v>
      </c>
      <c r="K298" s="132">
        <v>6.8</v>
      </c>
      <c r="L298" s="139">
        <f t="shared" si="95"/>
        <v>0.41911764705882354</v>
      </c>
      <c r="M298" s="157">
        <f t="shared" si="96"/>
        <v>8.498086259858745</v>
      </c>
      <c r="N298" s="373">
        <v>6</v>
      </c>
      <c r="O298" s="136">
        <f t="shared" si="97"/>
        <v>4.4247787610619476</v>
      </c>
      <c r="P298" s="136">
        <f t="shared" si="98"/>
        <v>3.5344165006405226</v>
      </c>
      <c r="Q298" s="157">
        <f t="shared" si="79"/>
        <v>2.2939868695299364</v>
      </c>
      <c r="R298" s="137" t="str">
        <f t="shared" si="90"/>
        <v>13s/2of32s/R4s/31s(N3,R1)</v>
      </c>
    </row>
    <row r="299" spans="2:19" ht="18" x14ac:dyDescent="0.25">
      <c r="B299" s="194">
        <v>298</v>
      </c>
      <c r="C299" s="123" t="s">
        <v>1</v>
      </c>
      <c r="D299" s="123"/>
      <c r="E299" s="123" t="s">
        <v>371</v>
      </c>
      <c r="F299" s="123">
        <v>3</v>
      </c>
      <c r="G299" s="148">
        <v>34</v>
      </c>
      <c r="H299" s="125">
        <v>0.89</v>
      </c>
      <c r="I299" s="440">
        <v>1</v>
      </c>
      <c r="J299" s="122">
        <v>2.85</v>
      </c>
      <c r="K299" s="123">
        <v>6.8</v>
      </c>
      <c r="L299" s="126">
        <f t="shared" si="95"/>
        <v>0.41911764705882354</v>
      </c>
      <c r="M299" s="155">
        <f t="shared" si="96"/>
        <v>8.2760289221340937</v>
      </c>
      <c r="N299" s="624">
        <v>6</v>
      </c>
      <c r="O299" s="129">
        <f t="shared" si="97"/>
        <v>5.6179775280898872</v>
      </c>
      <c r="P299" s="136">
        <f t="shared" si="98"/>
        <v>2.85112258592997</v>
      </c>
      <c r="Q299" s="155">
        <f t="shared" si="79"/>
        <v>1.8059867760573769</v>
      </c>
      <c r="R299" s="130" t="str">
        <f t="shared" si="90"/>
        <v>13s/2of32s/R4s(N3,R1)</v>
      </c>
    </row>
    <row r="300" spans="2:19" ht="18" x14ac:dyDescent="0.25">
      <c r="B300" s="192">
        <v>299</v>
      </c>
      <c r="C300" s="111" t="s">
        <v>2</v>
      </c>
      <c r="D300" s="111" t="s">
        <v>310</v>
      </c>
      <c r="E300" s="111" t="s">
        <v>369</v>
      </c>
      <c r="F300" s="111">
        <v>1</v>
      </c>
      <c r="G300" s="145">
        <v>35</v>
      </c>
      <c r="H300" s="144">
        <v>1.1000000000000001</v>
      </c>
      <c r="I300" s="439">
        <v>0</v>
      </c>
      <c r="J300" s="114">
        <v>2.7</v>
      </c>
      <c r="K300" s="111">
        <v>6.41</v>
      </c>
      <c r="L300" s="115">
        <f t="shared" si="95"/>
        <v>0.42121684867394699</v>
      </c>
      <c r="M300" s="146">
        <f t="shared" si="96"/>
        <v>8.0812870262106156</v>
      </c>
      <c r="N300" s="621">
        <v>5.9</v>
      </c>
      <c r="O300" s="138">
        <f t="shared" si="97"/>
        <v>5.3636363636363633</v>
      </c>
      <c r="P300" s="119">
        <f t="shared" si="98"/>
        <v>3.3000000000000003</v>
      </c>
      <c r="Q300" s="152">
        <f t="shared" si="79"/>
        <v>2.2312072324832837</v>
      </c>
      <c r="R300" s="120" t="str">
        <f t="shared" si="90"/>
        <v>13s/2of32s/R4s(N3,R1)</v>
      </c>
    </row>
    <row r="301" spans="2:19" ht="18" x14ac:dyDescent="0.25">
      <c r="B301" s="193">
        <v>300</v>
      </c>
      <c r="C301" s="132" t="s">
        <v>2</v>
      </c>
      <c r="D301" s="132"/>
      <c r="E301" s="132" t="s">
        <v>370</v>
      </c>
      <c r="F301" s="132">
        <v>2</v>
      </c>
      <c r="G301" s="179">
        <v>35</v>
      </c>
      <c r="H301" s="134">
        <v>0.76</v>
      </c>
      <c r="I301" s="449">
        <v>0</v>
      </c>
      <c r="J301" s="131">
        <v>2.7</v>
      </c>
      <c r="K301" s="132">
        <v>6.41</v>
      </c>
      <c r="L301" s="139">
        <f t="shared" si="95"/>
        <v>0.42121684867394699</v>
      </c>
      <c r="M301" s="175">
        <f t="shared" si="96"/>
        <v>7.7748533310924923</v>
      </c>
      <c r="N301" s="622">
        <v>5.9</v>
      </c>
      <c r="O301" s="140">
        <f t="shared" si="97"/>
        <v>7.7631578947368425</v>
      </c>
      <c r="P301" s="136">
        <f t="shared" si="98"/>
        <v>2.2800000000000002</v>
      </c>
      <c r="Q301" s="157">
        <f t="shared" si="79"/>
        <v>1.5415613606248142</v>
      </c>
      <c r="R301" s="137" t="str">
        <f t="shared" si="90"/>
        <v>13s(N3,R1)</v>
      </c>
    </row>
    <row r="302" spans="2:19" ht="18" x14ac:dyDescent="0.25">
      <c r="B302" s="194">
        <v>301</v>
      </c>
      <c r="C302" s="195" t="s">
        <v>2</v>
      </c>
      <c r="D302" s="123"/>
      <c r="E302" s="123" t="s">
        <v>371</v>
      </c>
      <c r="F302" s="123">
        <v>3</v>
      </c>
      <c r="G302" s="148">
        <v>35</v>
      </c>
      <c r="H302" s="125">
        <v>0.75</v>
      </c>
      <c r="I302" s="440">
        <v>0</v>
      </c>
      <c r="J302" s="122">
        <v>2.7</v>
      </c>
      <c r="K302" s="123">
        <v>6.41</v>
      </c>
      <c r="L302" s="126">
        <f t="shared" si="95"/>
        <v>0.42121684867394699</v>
      </c>
      <c r="M302" s="149">
        <f t="shared" si="96"/>
        <v>7.7673887504102703</v>
      </c>
      <c r="N302" s="623">
        <v>5.9</v>
      </c>
      <c r="O302" s="142">
        <f t="shared" si="97"/>
        <v>7.8666666666666671</v>
      </c>
      <c r="P302" s="129">
        <f t="shared" si="98"/>
        <v>2.25</v>
      </c>
      <c r="Q302" s="155">
        <f t="shared" si="79"/>
        <v>1.5212776585113299</v>
      </c>
      <c r="R302" s="130" t="str">
        <f t="shared" si="90"/>
        <v>13s(N3,R1)</v>
      </c>
    </row>
    <row r="303" spans="2:19" ht="18" x14ac:dyDescent="0.25">
      <c r="B303" s="192">
        <v>302</v>
      </c>
      <c r="C303" s="111" t="s">
        <v>2</v>
      </c>
      <c r="D303" s="111" t="s">
        <v>315</v>
      </c>
      <c r="E303" s="111" t="s">
        <v>369</v>
      </c>
      <c r="F303" s="111">
        <v>1</v>
      </c>
      <c r="G303" s="145">
        <v>34</v>
      </c>
      <c r="H303" s="144">
        <v>1.52</v>
      </c>
      <c r="I303" s="439">
        <v>0</v>
      </c>
      <c r="J303" s="114">
        <v>2.7</v>
      </c>
      <c r="K303" s="111">
        <v>6.41</v>
      </c>
      <c r="L303" s="115">
        <f t="shared" si="95"/>
        <v>0.42121684867394699</v>
      </c>
      <c r="M303" s="146">
        <f t="shared" si="96"/>
        <v>8.5884686225193843</v>
      </c>
      <c r="N303" s="621">
        <v>5.9</v>
      </c>
      <c r="O303" s="138">
        <f t="shared" si="97"/>
        <v>3.8815789473684212</v>
      </c>
      <c r="P303" s="119">
        <f t="shared" si="98"/>
        <v>4.5600000000000005</v>
      </c>
      <c r="Q303" s="152">
        <f t="shared" si="79"/>
        <v>3.0843819096710257</v>
      </c>
      <c r="R303" s="120" t="str">
        <f t="shared" si="90"/>
        <v>13s/2of32s/R4s/31s/6x(N6,R1/N3,R2)</v>
      </c>
    </row>
    <row r="304" spans="2:19" ht="18" x14ac:dyDescent="0.25">
      <c r="B304" s="193">
        <v>303</v>
      </c>
      <c r="C304" s="132" t="s">
        <v>2</v>
      </c>
      <c r="D304" s="132"/>
      <c r="E304" s="132" t="s">
        <v>370</v>
      </c>
      <c r="F304" s="132">
        <v>2</v>
      </c>
      <c r="G304" s="179">
        <v>33</v>
      </c>
      <c r="H304" s="134">
        <v>1.1599999999999999</v>
      </c>
      <c r="I304" s="449">
        <v>1</v>
      </c>
      <c r="J304" s="131">
        <v>2.7</v>
      </c>
      <c r="K304" s="132">
        <v>6.41</v>
      </c>
      <c r="L304" s="139">
        <f t="shared" si="95"/>
        <v>0.42121684867394699</v>
      </c>
      <c r="M304" s="175">
        <f t="shared" si="96"/>
        <v>8.1454921226405972</v>
      </c>
      <c r="N304" s="622">
        <v>5.9</v>
      </c>
      <c r="O304" s="140">
        <f t="shared" si="97"/>
        <v>4.2241379310344831</v>
      </c>
      <c r="P304" s="136">
        <f t="shared" si="98"/>
        <v>3.6208286344426739</v>
      </c>
      <c r="Q304" s="157">
        <f t="shared" si="79"/>
        <v>2.3548891758006425</v>
      </c>
      <c r="R304" s="137" t="str">
        <f t="shared" si="90"/>
        <v>13s/2of32s/R4s/31s(N3,R1)</v>
      </c>
    </row>
    <row r="305" spans="2:18" ht="18" x14ac:dyDescent="0.25">
      <c r="B305" s="194">
        <v>304</v>
      </c>
      <c r="C305" s="195" t="s">
        <v>2</v>
      </c>
      <c r="D305" s="123"/>
      <c r="E305" s="123" t="s">
        <v>371</v>
      </c>
      <c r="F305" s="123">
        <v>3</v>
      </c>
      <c r="G305" s="148">
        <v>34</v>
      </c>
      <c r="H305" s="125">
        <v>0.9</v>
      </c>
      <c r="I305" s="440">
        <v>1</v>
      </c>
      <c r="J305" s="122">
        <v>2.7</v>
      </c>
      <c r="K305" s="123">
        <v>6.41</v>
      </c>
      <c r="L305" s="126">
        <f t="shared" si="95"/>
        <v>0.42121684867394699</v>
      </c>
      <c r="M305" s="149">
        <f t="shared" si="96"/>
        <v>7.8888478246192593</v>
      </c>
      <c r="N305" s="623">
        <v>5.9</v>
      </c>
      <c r="O305" s="142">
        <f t="shared" si="97"/>
        <v>5.4444444444444446</v>
      </c>
      <c r="P305" s="129">
        <f t="shared" si="98"/>
        <v>2.879236009777594</v>
      </c>
      <c r="Q305" s="155">
        <f t="shared" si="79"/>
        <v>1.8262787623052126</v>
      </c>
      <c r="R305" s="130" t="str">
        <f t="shared" si="90"/>
        <v>13s/2of32s/R4s(N3,R1)</v>
      </c>
    </row>
    <row r="306" spans="2:18" ht="18" x14ac:dyDescent="0.25">
      <c r="B306" s="192">
        <v>305</v>
      </c>
      <c r="C306" s="111" t="s">
        <v>3</v>
      </c>
      <c r="D306" s="111" t="s">
        <v>310</v>
      </c>
      <c r="E306" s="111" t="s">
        <v>369</v>
      </c>
      <c r="F306" s="111">
        <v>1</v>
      </c>
      <c r="G306" s="145">
        <v>18</v>
      </c>
      <c r="H306" s="144">
        <v>0.62</v>
      </c>
      <c r="I306" s="439">
        <v>0</v>
      </c>
      <c r="J306" s="114">
        <v>1.4</v>
      </c>
      <c r="K306" s="111">
        <v>4.8499999999999996</v>
      </c>
      <c r="L306" s="115">
        <f t="shared" si="95"/>
        <v>0.28865979381443302</v>
      </c>
      <c r="M306" s="146">
        <f t="shared" si="96"/>
        <v>4.2441128731455766</v>
      </c>
      <c r="N306" s="621">
        <v>3.6</v>
      </c>
      <c r="O306" s="138">
        <f t="shared" si="97"/>
        <v>5.806451612903226</v>
      </c>
      <c r="P306" s="119">
        <f t="shared" si="98"/>
        <v>1.86</v>
      </c>
      <c r="Q306" s="152">
        <f t="shared" si="79"/>
        <v>1.2739788939469219</v>
      </c>
      <c r="R306" s="120" t="str">
        <f t="shared" si="90"/>
        <v>13s/2of32s/R4s(N3,R1)</v>
      </c>
    </row>
    <row r="307" spans="2:18" ht="18" x14ac:dyDescent="0.25">
      <c r="B307" s="193">
        <v>306</v>
      </c>
      <c r="C307" s="132" t="s">
        <v>3</v>
      </c>
      <c r="D307" s="132"/>
      <c r="E307" s="132" t="s">
        <v>370</v>
      </c>
      <c r="F307" s="132">
        <v>2</v>
      </c>
      <c r="G307" s="179">
        <v>35</v>
      </c>
      <c r="H307" s="134">
        <v>0.57999999999999996</v>
      </c>
      <c r="I307" s="449">
        <v>1</v>
      </c>
      <c r="J307" s="131">
        <v>1.4</v>
      </c>
      <c r="K307" s="132">
        <v>4.8499999999999996</v>
      </c>
      <c r="L307" s="139">
        <f t="shared" si="95"/>
        <v>0.28865979381443302</v>
      </c>
      <c r="M307" s="175">
        <f t="shared" si="96"/>
        <v>4.2004405102322302</v>
      </c>
      <c r="N307" s="622">
        <v>3.6</v>
      </c>
      <c r="O307" s="140">
        <f t="shared" si="97"/>
        <v>4.4827586206896557</v>
      </c>
      <c r="P307" s="136">
        <f t="shared" si="98"/>
        <v>2.0068881383873891</v>
      </c>
      <c r="Q307" s="157">
        <f t="shared" si="79"/>
        <v>1.1764547225820949</v>
      </c>
      <c r="R307" s="137" t="str">
        <f t="shared" si="90"/>
        <v>13s/2of32s/R4s/31s(N3,R1)</v>
      </c>
    </row>
    <row r="308" spans="2:18" ht="18" x14ac:dyDescent="0.25">
      <c r="B308" s="194">
        <v>307</v>
      </c>
      <c r="C308" s="195" t="s">
        <v>3</v>
      </c>
      <c r="D308" s="123"/>
      <c r="E308" s="123" t="s">
        <v>371</v>
      </c>
      <c r="F308" s="123">
        <v>3</v>
      </c>
      <c r="G308" s="148">
        <v>35</v>
      </c>
      <c r="H308" s="125">
        <v>0.55000000000000004</v>
      </c>
      <c r="I308" s="440">
        <v>1</v>
      </c>
      <c r="J308" s="122">
        <v>1.4</v>
      </c>
      <c r="K308" s="123">
        <v>4.8499999999999996</v>
      </c>
      <c r="L308" s="126">
        <f t="shared" si="95"/>
        <v>0.28865979381443302</v>
      </c>
      <c r="M308" s="149">
        <f t="shared" si="96"/>
        <v>4.1693212876917993</v>
      </c>
      <c r="N308" s="623">
        <v>3.6</v>
      </c>
      <c r="O308" s="142">
        <f t="shared" si="97"/>
        <v>4.7272727272727266</v>
      </c>
      <c r="P308" s="129">
        <f t="shared" si="98"/>
        <v>1.9293781381574739</v>
      </c>
      <c r="Q308" s="155">
        <f t="shared" si="79"/>
        <v>1.1156036162416418</v>
      </c>
      <c r="R308" s="130" t="str">
        <f t="shared" si="90"/>
        <v>13s/2of32s/R4s/31s(N3,R1)</v>
      </c>
    </row>
    <row r="309" spans="2:18" ht="18" x14ac:dyDescent="0.25">
      <c r="B309" s="192">
        <v>308</v>
      </c>
      <c r="C309" s="111" t="s">
        <v>3</v>
      </c>
      <c r="D309" s="111" t="s">
        <v>315</v>
      </c>
      <c r="E309" s="111" t="s">
        <v>369</v>
      </c>
      <c r="F309" s="111">
        <v>1</v>
      </c>
      <c r="G309" s="145">
        <v>34</v>
      </c>
      <c r="H309" s="144">
        <v>0.43</v>
      </c>
      <c r="I309" s="439">
        <v>1</v>
      </c>
      <c r="J309" s="114">
        <v>1.4</v>
      </c>
      <c r="K309" s="111">
        <v>4.8499999999999996</v>
      </c>
      <c r="L309" s="115">
        <f t="shared" si="95"/>
        <v>0.28865979381443302</v>
      </c>
      <c r="M309" s="146">
        <f t="shared" si="96"/>
        <v>4.0595191439381093</v>
      </c>
      <c r="N309" s="621">
        <v>3.6</v>
      </c>
      <c r="O309" s="138">
        <f t="shared" si="97"/>
        <v>6.0465116279069768</v>
      </c>
      <c r="P309" s="119">
        <f t="shared" si="98"/>
        <v>1.6322070947033651</v>
      </c>
      <c r="Q309" s="152">
        <f t="shared" si="79"/>
        <v>0.87255540865693482</v>
      </c>
      <c r="R309" s="120" t="str">
        <f t="shared" si="90"/>
        <v>13s(N3,R1)</v>
      </c>
    </row>
    <row r="310" spans="2:18" ht="18" x14ac:dyDescent="0.25">
      <c r="B310" s="193">
        <v>309</v>
      </c>
      <c r="C310" s="132" t="s">
        <v>3</v>
      </c>
      <c r="D310" s="132"/>
      <c r="E310" s="132" t="s">
        <v>370</v>
      </c>
      <c r="F310" s="132">
        <v>2</v>
      </c>
      <c r="G310" s="179">
        <v>33</v>
      </c>
      <c r="H310" s="134">
        <v>0.86</v>
      </c>
      <c r="I310" s="449">
        <v>1</v>
      </c>
      <c r="J310" s="131">
        <v>1.4</v>
      </c>
      <c r="K310" s="132">
        <v>4.8499999999999996</v>
      </c>
      <c r="L310" s="139">
        <f t="shared" si="95"/>
        <v>0.28865979381443302</v>
      </c>
      <c r="M310" s="175">
        <f t="shared" si="96"/>
        <v>4.5542910227608422</v>
      </c>
      <c r="N310" s="622">
        <v>3.6</v>
      </c>
      <c r="O310" s="140">
        <f t="shared" si="97"/>
        <v>3.0232558139534884</v>
      </c>
      <c r="P310" s="136">
        <f t="shared" si="98"/>
        <v>2.7670200577516599</v>
      </c>
      <c r="Q310" s="157">
        <f t="shared" si="79"/>
        <v>1.7458661130935798</v>
      </c>
      <c r="R310" s="137" t="str">
        <f t="shared" si="90"/>
        <v>13s/2of32s/R4s/31s/6x(N6,R1/N3,R2)</v>
      </c>
    </row>
    <row r="311" spans="2:18" ht="18" x14ac:dyDescent="0.25">
      <c r="B311" s="194">
        <v>310</v>
      </c>
      <c r="C311" s="195" t="s">
        <v>3</v>
      </c>
      <c r="D311" s="123"/>
      <c r="E311" s="123" t="s">
        <v>371</v>
      </c>
      <c r="F311" s="123">
        <v>3</v>
      </c>
      <c r="G311" s="148">
        <v>34</v>
      </c>
      <c r="H311" s="125">
        <v>0.75</v>
      </c>
      <c r="I311" s="440">
        <v>1</v>
      </c>
      <c r="J311" s="122">
        <v>1.4</v>
      </c>
      <c r="K311" s="123">
        <v>4.8499999999999996</v>
      </c>
      <c r="L311" s="126">
        <f t="shared" si="95"/>
        <v>0.28865979381443302</v>
      </c>
      <c r="M311" s="149">
        <f t="shared" si="96"/>
        <v>4.4023711792623761</v>
      </c>
      <c r="N311" s="623">
        <v>3.6</v>
      </c>
      <c r="O311" s="142">
        <f t="shared" si="97"/>
        <v>3.4666666666666668</v>
      </c>
      <c r="P311" s="129">
        <f t="shared" si="98"/>
        <v>2.462214450449026</v>
      </c>
      <c r="Q311" s="155">
        <f t="shared" si="79"/>
        <v>1.5218989685876771</v>
      </c>
      <c r="R311" s="130" t="str">
        <f t="shared" si="90"/>
        <v>13s/2of32s/R4s/31s/6x(N6,R1/N3,R2)</v>
      </c>
    </row>
    <row r="312" spans="2:18" ht="18" x14ac:dyDescent="0.25">
      <c r="B312" s="192">
        <v>311</v>
      </c>
      <c r="C312" s="111" t="s">
        <v>4</v>
      </c>
      <c r="D312" s="111" t="s">
        <v>310</v>
      </c>
      <c r="E312" s="111" t="s">
        <v>369</v>
      </c>
      <c r="F312" s="111">
        <v>1</v>
      </c>
      <c r="G312" s="145">
        <v>35</v>
      </c>
      <c r="H312" s="144">
        <v>1.19</v>
      </c>
      <c r="I312" s="439">
        <v>0</v>
      </c>
      <c r="J312" s="114">
        <v>1.4</v>
      </c>
      <c r="K312" s="111">
        <v>5.2</v>
      </c>
      <c r="L312" s="115">
        <f t="shared" si="95"/>
        <v>0.26923076923076922</v>
      </c>
      <c r="M312" s="146">
        <f t="shared" si="96"/>
        <v>5.0930591514334482</v>
      </c>
      <c r="N312" s="621">
        <v>3.8</v>
      </c>
      <c r="O312" s="138">
        <f t="shared" si="97"/>
        <v>3.1932773109243699</v>
      </c>
      <c r="P312" s="119">
        <f t="shared" si="98"/>
        <v>3.57</v>
      </c>
      <c r="Q312" s="152">
        <f t="shared" si="79"/>
        <v>2.4137605515046432</v>
      </c>
      <c r="R312" s="120" t="str">
        <f t="shared" si="90"/>
        <v>13s/2of32s/R4s/31s/6x(N6,R1/N3,R2)</v>
      </c>
    </row>
    <row r="313" spans="2:18" ht="18" x14ac:dyDescent="0.25">
      <c r="B313" s="193">
        <v>312</v>
      </c>
      <c r="C313" s="132" t="s">
        <v>4</v>
      </c>
      <c r="D313" s="132"/>
      <c r="E313" s="132" t="s">
        <v>370</v>
      </c>
      <c r="F313" s="132">
        <v>2</v>
      </c>
      <c r="G313" s="179">
        <v>35</v>
      </c>
      <c r="H313" s="134">
        <v>0.75</v>
      </c>
      <c r="I313" s="449">
        <v>1</v>
      </c>
      <c r="J313" s="131">
        <v>1.4</v>
      </c>
      <c r="K313" s="132">
        <v>5.2</v>
      </c>
      <c r="L313" s="139">
        <f t="shared" si="95"/>
        <v>0.26923076923076922</v>
      </c>
      <c r="M313" s="175">
        <f t="shared" si="96"/>
        <v>4.4023711792623761</v>
      </c>
      <c r="N313" s="622">
        <v>3.8</v>
      </c>
      <c r="O313" s="140">
        <f t="shared" si="97"/>
        <v>3.7333333333333329</v>
      </c>
      <c r="P313" s="136">
        <f t="shared" si="98"/>
        <v>2.462214450449026</v>
      </c>
      <c r="Q313" s="157">
        <f t="shared" si="79"/>
        <v>1.5212776585113299</v>
      </c>
      <c r="R313" s="137" t="str">
        <f t="shared" si="90"/>
        <v>13s/2of32s/R4s/31s/6x(N6,R1/N3,R2)</v>
      </c>
    </row>
    <row r="314" spans="2:18" ht="18" x14ac:dyDescent="0.25">
      <c r="B314" s="194">
        <v>313</v>
      </c>
      <c r="C314" s="195" t="s">
        <v>4</v>
      </c>
      <c r="D314" s="123"/>
      <c r="E314" s="123" t="s">
        <v>371</v>
      </c>
      <c r="F314" s="123">
        <v>3</v>
      </c>
      <c r="G314" s="148">
        <v>35</v>
      </c>
      <c r="H314" s="125">
        <v>0.88</v>
      </c>
      <c r="I314" s="440">
        <v>1</v>
      </c>
      <c r="J314" s="122">
        <v>1.4</v>
      </c>
      <c r="K314" s="123">
        <v>5.2</v>
      </c>
      <c r="L314" s="126">
        <f t="shared" si="95"/>
        <v>0.26923076923076922</v>
      </c>
      <c r="M314" s="149">
        <f t="shared" si="96"/>
        <v>4.583551252031552</v>
      </c>
      <c r="N314" s="623">
        <v>3.8</v>
      </c>
      <c r="O314" s="142">
        <f t="shared" si="97"/>
        <v>3.1818181818181817</v>
      </c>
      <c r="P314" s="129">
        <f t="shared" si="98"/>
        <v>2.8230479981750221</v>
      </c>
      <c r="Q314" s="155">
        <f t="shared" si="79"/>
        <v>1.784965785986627</v>
      </c>
      <c r="R314" s="130" t="str">
        <f t="shared" si="90"/>
        <v>13s/2of32s/R4s/31s/6x(N6,R1/N3,R2)</v>
      </c>
    </row>
    <row r="315" spans="2:18" ht="18" x14ac:dyDescent="0.25">
      <c r="B315" s="192">
        <v>314</v>
      </c>
      <c r="C315" s="111" t="s">
        <v>4</v>
      </c>
      <c r="D315" s="111" t="s">
        <v>315</v>
      </c>
      <c r="E315" s="111" t="s">
        <v>369</v>
      </c>
      <c r="F315" s="111">
        <v>1</v>
      </c>
      <c r="G315" s="145">
        <v>34</v>
      </c>
      <c r="H315" s="144">
        <v>1.1000000000000001</v>
      </c>
      <c r="I315" s="439">
        <v>1</v>
      </c>
      <c r="J315" s="114">
        <v>1.4</v>
      </c>
      <c r="K315" s="111">
        <v>5.2</v>
      </c>
      <c r="L315" s="115">
        <f t="shared" si="95"/>
        <v>0.26923076923076922</v>
      </c>
      <c r="M315" s="146">
        <f t="shared" si="96"/>
        <v>4.9351538983095553</v>
      </c>
      <c r="N315" s="621">
        <v>3.8</v>
      </c>
      <c r="O315" s="138">
        <f t="shared" si="97"/>
        <v>2.545454545454545</v>
      </c>
      <c r="P315" s="119">
        <f t="shared" si="98"/>
        <v>3.4481879299133338</v>
      </c>
      <c r="Q315" s="152">
        <f t="shared" si="79"/>
        <v>2.2321184872619266</v>
      </c>
      <c r="R315" s="120" t="str">
        <f t="shared" si="90"/>
        <v>13s/2of32s/R4s/31s/12x(N6,R2)</v>
      </c>
    </row>
    <row r="316" spans="2:18" ht="18" x14ac:dyDescent="0.25">
      <c r="B316" s="193">
        <v>315</v>
      </c>
      <c r="C316" s="132" t="s">
        <v>4</v>
      </c>
      <c r="D316" s="132"/>
      <c r="E316" s="132" t="s">
        <v>370</v>
      </c>
      <c r="F316" s="132">
        <v>2</v>
      </c>
      <c r="G316" s="179">
        <v>33</v>
      </c>
      <c r="H316" s="134">
        <v>0.55000000000000004</v>
      </c>
      <c r="I316" s="449">
        <v>2</v>
      </c>
      <c r="J316" s="131">
        <v>1.4</v>
      </c>
      <c r="K316" s="132">
        <v>5.2</v>
      </c>
      <c r="L316" s="139">
        <f t="shared" si="95"/>
        <v>0.26923076923076922</v>
      </c>
      <c r="M316" s="175">
        <f t="shared" si="96"/>
        <v>4.1693212876917993</v>
      </c>
      <c r="N316" s="622">
        <v>3.8</v>
      </c>
      <c r="O316" s="140">
        <f t="shared" si="97"/>
        <v>3.272727272727272</v>
      </c>
      <c r="P316" s="136">
        <f t="shared" si="98"/>
        <v>2.5927784324928345</v>
      </c>
      <c r="Q316" s="157">
        <f t="shared" si="79"/>
        <v>1.1165422816296151</v>
      </c>
      <c r="R316" s="137" t="str">
        <f t="shared" si="90"/>
        <v>13s/2of32s/R4s/31s/6x(N6,R1/N3,R2)</v>
      </c>
    </row>
    <row r="317" spans="2:18" ht="18" x14ac:dyDescent="0.25">
      <c r="B317" s="194">
        <v>316</v>
      </c>
      <c r="C317" s="195" t="s">
        <v>4</v>
      </c>
      <c r="D317" s="123"/>
      <c r="E317" s="123" t="s">
        <v>371</v>
      </c>
      <c r="F317" s="123">
        <v>3</v>
      </c>
      <c r="G317" s="148">
        <v>34</v>
      </c>
      <c r="H317" s="125">
        <v>0.51</v>
      </c>
      <c r="I317" s="440">
        <v>1</v>
      </c>
      <c r="J317" s="122">
        <v>1.4</v>
      </c>
      <c r="K317" s="123">
        <v>5.2</v>
      </c>
      <c r="L317" s="126">
        <f t="shared" si="95"/>
        <v>0.26923076923076922</v>
      </c>
      <c r="M317" s="149">
        <f t="shared" si="96"/>
        <v>4.1300692875543863</v>
      </c>
      <c r="N317" s="623">
        <v>3.8</v>
      </c>
      <c r="O317" s="142">
        <f t="shared" si="97"/>
        <v>5.4901960784313717</v>
      </c>
      <c r="P317" s="129">
        <f t="shared" si="98"/>
        <v>1.827812900709479</v>
      </c>
      <c r="Q317" s="155">
        <f t="shared" si="79"/>
        <v>1.0348912986396204</v>
      </c>
      <c r="R317" s="130" t="str">
        <f t="shared" si="90"/>
        <v>13s/2of32s/R4s(N3,R1)</v>
      </c>
    </row>
    <row r="318" spans="2:18" ht="18" x14ac:dyDescent="0.25">
      <c r="B318" s="192">
        <v>317</v>
      </c>
      <c r="C318" s="111" t="s">
        <v>5</v>
      </c>
      <c r="D318" s="111" t="s">
        <v>310</v>
      </c>
      <c r="E318" s="111" t="s">
        <v>369</v>
      </c>
      <c r="F318" s="111">
        <v>1</v>
      </c>
      <c r="G318" s="145">
        <v>35</v>
      </c>
      <c r="H318" s="144">
        <v>1.52</v>
      </c>
      <c r="I318" s="439">
        <v>0</v>
      </c>
      <c r="J318" s="114">
        <v>1.06</v>
      </c>
      <c r="K318" s="111">
        <v>1.2</v>
      </c>
      <c r="L318" s="115">
        <f t="shared" si="95"/>
        <v>0.88333333333333341</v>
      </c>
      <c r="M318" s="146">
        <f t="shared" si="96"/>
        <v>5.1365463883819835</v>
      </c>
      <c r="N318" s="622">
        <v>1.9</v>
      </c>
      <c r="O318" s="138">
        <f t="shared" si="97"/>
        <v>1.25</v>
      </c>
      <c r="P318" s="119">
        <f t="shared" si="98"/>
        <v>4.5600000000000005</v>
      </c>
      <c r="Q318" s="152">
        <f t="shared" si="79"/>
        <v>3.0831227212496284</v>
      </c>
      <c r="R318" s="120" t="str">
        <f t="shared" si="90"/>
        <v>Unaceptable</v>
      </c>
    </row>
    <row r="319" spans="2:18" ht="18" x14ac:dyDescent="0.25">
      <c r="B319" s="193">
        <v>318</v>
      </c>
      <c r="C319" s="132" t="s">
        <v>5</v>
      </c>
      <c r="D319" s="132"/>
      <c r="E319" s="132" t="s">
        <v>370</v>
      </c>
      <c r="F319" s="132">
        <v>2</v>
      </c>
      <c r="G319" s="179">
        <v>35</v>
      </c>
      <c r="H319" s="134">
        <v>0.84</v>
      </c>
      <c r="I319" s="449">
        <v>1</v>
      </c>
      <c r="J319" s="131">
        <v>1.06</v>
      </c>
      <c r="K319" s="132">
        <v>1.2</v>
      </c>
      <c r="L319" s="139">
        <f t="shared" si="95"/>
        <v>0.88333333333333341</v>
      </c>
      <c r="M319" s="175">
        <f t="shared" si="96"/>
        <v>3.748881091739241</v>
      </c>
      <c r="N319" s="622">
        <v>1.9</v>
      </c>
      <c r="O319" s="140">
        <f t="shared" si="97"/>
        <v>1.0714285714285714</v>
      </c>
      <c r="P319" s="136">
        <f t="shared" si="98"/>
        <v>2.7111621124528869</v>
      </c>
      <c r="Q319" s="157">
        <f t="shared" si="79"/>
        <v>1.7038309775326892</v>
      </c>
      <c r="R319" s="137" t="str">
        <f t="shared" si="90"/>
        <v>Unaceptable</v>
      </c>
    </row>
    <row r="320" spans="2:18" ht="18" x14ac:dyDescent="0.25">
      <c r="B320" s="194">
        <v>319</v>
      </c>
      <c r="C320" s="195" t="s">
        <v>5</v>
      </c>
      <c r="D320" s="123"/>
      <c r="E320" s="123" t="s">
        <v>371</v>
      </c>
      <c r="F320" s="123">
        <v>3</v>
      </c>
      <c r="G320" s="148">
        <v>35</v>
      </c>
      <c r="H320" s="125">
        <v>1.18</v>
      </c>
      <c r="I320" s="440">
        <v>1</v>
      </c>
      <c r="J320" s="122">
        <v>1.06</v>
      </c>
      <c r="K320" s="123">
        <v>1.2</v>
      </c>
      <c r="L320" s="126">
        <f t="shared" si="95"/>
        <v>0.88333333333333341</v>
      </c>
      <c r="M320" s="149">
        <f t="shared" si="96"/>
        <v>4.3966954863852017</v>
      </c>
      <c r="N320" s="622">
        <v>1.9</v>
      </c>
      <c r="O320" s="142">
        <f t="shared" si="97"/>
        <v>0.76271186440677963</v>
      </c>
      <c r="P320" s="129">
        <f t="shared" si="98"/>
        <v>3.6785323160195289</v>
      </c>
      <c r="Q320" s="155">
        <f t="shared" si="79"/>
        <v>2.3934768493911589</v>
      </c>
      <c r="R320" s="130" t="str">
        <f t="shared" ref="R320:R351" si="99">IF(O320&gt;=6,"13s(N3,R1)",(IF(O320&gt;=6,"13s(N3,R1)",IF(O320&gt;=5,"13s/2of32s/R4s(N3,R1)",IF(O320&gt;=4,"13s/2of32s/R4s/31s(N3,R1)",IF(O320&gt;=3,"13s/2of32s/R4s/31s/6x(N6,R1/N3,R2)",IF(O320&gt;=2,"13s/2of32s/R4s/31s/12x(N6,R2)","Unaceptable")))))))</f>
        <v>Unaceptable</v>
      </c>
    </row>
    <row r="321" spans="2:18" ht="18" x14ac:dyDescent="0.25">
      <c r="B321" s="192">
        <v>320</v>
      </c>
      <c r="C321" s="111" t="s">
        <v>5</v>
      </c>
      <c r="D321" s="111" t="s">
        <v>315</v>
      </c>
      <c r="E321" s="111" t="s">
        <v>369</v>
      </c>
      <c r="F321" s="111">
        <v>1</v>
      </c>
      <c r="G321" s="145">
        <v>34</v>
      </c>
      <c r="H321" s="144">
        <v>1.22</v>
      </c>
      <c r="I321" s="439">
        <v>1</v>
      </c>
      <c r="J321" s="114">
        <v>1.06</v>
      </c>
      <c r="K321" s="111">
        <v>1.2</v>
      </c>
      <c r="L321" s="115">
        <f t="shared" si="95"/>
        <v>0.88333333333333341</v>
      </c>
      <c r="M321" s="146">
        <f t="shared" si="96"/>
        <v>4.4797899950778941</v>
      </c>
      <c r="N321" s="621">
        <v>1.9</v>
      </c>
      <c r="O321" s="138">
        <f t="shared" si="97"/>
        <v>0.73770491803278682</v>
      </c>
      <c r="P321" s="119">
        <f t="shared" si="98"/>
        <v>3.7941533970043961</v>
      </c>
      <c r="Q321" s="152">
        <f t="shared" si="79"/>
        <v>2.4756223222359548</v>
      </c>
      <c r="R321" s="120" t="str">
        <f t="shared" si="99"/>
        <v>Unaceptable</v>
      </c>
    </row>
    <row r="322" spans="2:18" ht="18" x14ac:dyDescent="0.25">
      <c r="B322" s="193">
        <v>321</v>
      </c>
      <c r="C322" s="132" t="s">
        <v>5</v>
      </c>
      <c r="D322" s="132"/>
      <c r="E322" s="132" t="s">
        <v>370</v>
      </c>
      <c r="F322" s="132">
        <v>2</v>
      </c>
      <c r="G322" s="179">
        <v>33</v>
      </c>
      <c r="H322" s="134">
        <v>0.92</v>
      </c>
      <c r="I322" s="449">
        <v>0</v>
      </c>
      <c r="J322" s="131">
        <v>1.06</v>
      </c>
      <c r="K322" s="132">
        <v>1.2</v>
      </c>
      <c r="L322" s="139">
        <f t="shared" si="95"/>
        <v>0.88333333333333341</v>
      </c>
      <c r="M322" s="175">
        <f t="shared" si="96"/>
        <v>3.8904889152907254</v>
      </c>
      <c r="N322" s="622">
        <v>1.9</v>
      </c>
      <c r="O322" s="140">
        <f t="shared" si="97"/>
        <v>2.0652173913043477</v>
      </c>
      <c r="P322" s="136">
        <f t="shared" si="98"/>
        <v>2.7600000000000002</v>
      </c>
      <c r="Q322" s="157">
        <f t="shared" si="79"/>
        <v>1.8676707256349925</v>
      </c>
      <c r="R322" s="137" t="str">
        <f t="shared" si="99"/>
        <v>13s/2of32s/R4s/31s/12x(N6,R2)</v>
      </c>
    </row>
    <row r="323" spans="2:18" ht="18" x14ac:dyDescent="0.25">
      <c r="B323" s="194">
        <v>322</v>
      </c>
      <c r="C323" s="195" t="s">
        <v>5</v>
      </c>
      <c r="D323" s="123"/>
      <c r="E323" s="123" t="s">
        <v>371</v>
      </c>
      <c r="F323" s="123">
        <v>3</v>
      </c>
      <c r="G323" s="148">
        <v>34</v>
      </c>
      <c r="H323" s="125">
        <v>0.95</v>
      </c>
      <c r="I323" s="440">
        <v>0</v>
      </c>
      <c r="J323" s="122">
        <v>1.06</v>
      </c>
      <c r="K323" s="123">
        <v>1.2</v>
      </c>
      <c r="L323" s="126">
        <f t="shared" si="95"/>
        <v>0.88333333333333341</v>
      </c>
      <c r="M323" s="149">
        <f t="shared" si="96"/>
        <v>3.9454950918737688</v>
      </c>
      <c r="N323" s="623">
        <v>1.9</v>
      </c>
      <c r="O323" s="142">
        <f t="shared" si="97"/>
        <v>2</v>
      </c>
      <c r="P323" s="129">
        <f t="shared" si="98"/>
        <v>2.85</v>
      </c>
      <c r="Q323" s="155">
        <f t="shared" si="79"/>
        <v>1.927738693544391</v>
      </c>
      <c r="R323" s="130" t="str">
        <f t="shared" si="99"/>
        <v>13s/2of32s/R4s/31s/12x(N6,R2)</v>
      </c>
    </row>
    <row r="324" spans="2:18" ht="18" x14ac:dyDescent="0.25">
      <c r="B324" s="192">
        <v>323</v>
      </c>
      <c r="C324" s="111" t="s">
        <v>6</v>
      </c>
      <c r="D324" s="111" t="s">
        <v>310</v>
      </c>
      <c r="E324" s="111" t="s">
        <v>369</v>
      </c>
      <c r="F324" s="111">
        <v>1</v>
      </c>
      <c r="G324" s="145">
        <v>35</v>
      </c>
      <c r="H324" s="144">
        <v>0.87</v>
      </c>
      <c r="I324" s="439">
        <v>1</v>
      </c>
      <c r="J324" s="114">
        <v>3.5</v>
      </c>
      <c r="K324" s="111">
        <v>5.7</v>
      </c>
      <c r="L324" s="115">
        <f t="shared" si="95"/>
        <v>0.61403508771929827</v>
      </c>
      <c r="M324" s="146">
        <f t="shared" si="96"/>
        <v>9.996730169410398</v>
      </c>
      <c r="N324" s="360">
        <v>4.5999999999999996</v>
      </c>
      <c r="O324" s="138">
        <f t="shared" si="97"/>
        <v>4.137931034482758</v>
      </c>
      <c r="P324" s="119">
        <f t="shared" si="98"/>
        <v>2.7950134167835401</v>
      </c>
      <c r="Q324" s="152">
        <f t="shared" ref="Q324:Q387" si="100">SQRT(POWER((H324)/SQRT(G324),2)+POWER(H324,2))*2</f>
        <v>1.7646820838731425</v>
      </c>
      <c r="R324" s="120" t="str">
        <f t="shared" si="99"/>
        <v>13s/2of32s/R4s/31s(N3,R1)</v>
      </c>
    </row>
    <row r="325" spans="2:18" ht="18" x14ac:dyDescent="0.25">
      <c r="B325" s="193">
        <v>324</v>
      </c>
      <c r="C325" s="132" t="s">
        <v>6</v>
      </c>
      <c r="D325" s="132"/>
      <c r="E325" s="132" t="s">
        <v>370</v>
      </c>
      <c r="F325" s="132">
        <v>2</v>
      </c>
      <c r="G325" s="179">
        <v>35</v>
      </c>
      <c r="H325" s="134">
        <v>0.64</v>
      </c>
      <c r="I325" s="449">
        <v>0</v>
      </c>
      <c r="J325" s="131">
        <v>3.5</v>
      </c>
      <c r="K325" s="132">
        <v>5.7</v>
      </c>
      <c r="L325" s="139">
        <f t="shared" si="95"/>
        <v>0.61403508771929827</v>
      </c>
      <c r="M325" s="175">
        <f t="shared" si="96"/>
        <v>9.8623647630778688</v>
      </c>
      <c r="N325" s="365">
        <v>4.5999999999999996</v>
      </c>
      <c r="O325" s="140">
        <f t="shared" si="97"/>
        <v>7.1874999999999991</v>
      </c>
      <c r="P325" s="136">
        <f t="shared" si="98"/>
        <v>1.9200000000000002</v>
      </c>
      <c r="Q325" s="157">
        <f t="shared" si="100"/>
        <v>1.2981569352630016</v>
      </c>
      <c r="R325" s="137" t="str">
        <f t="shared" si="99"/>
        <v>13s(N3,R1)</v>
      </c>
    </row>
    <row r="326" spans="2:18" ht="18" x14ac:dyDescent="0.25">
      <c r="B326" s="194">
        <v>325</v>
      </c>
      <c r="C326" s="195" t="s">
        <v>6</v>
      </c>
      <c r="D326" s="123"/>
      <c r="E326" s="123" t="s">
        <v>371</v>
      </c>
      <c r="F326" s="123">
        <v>3</v>
      </c>
      <c r="G326" s="148">
        <v>35</v>
      </c>
      <c r="H326" s="125">
        <v>0.55000000000000004</v>
      </c>
      <c r="I326" s="440">
        <v>0</v>
      </c>
      <c r="J326" s="122">
        <v>3.5</v>
      </c>
      <c r="K326" s="123">
        <v>5.7</v>
      </c>
      <c r="L326" s="126">
        <f t="shared" ref="L326:L357" si="101">J326/K326</f>
        <v>0.61403508771929827</v>
      </c>
      <c r="M326" s="149">
        <f t="shared" ref="M326:M357" si="102">SQRT(POWER(H326,2)+POWER(J326,2))*1.96*SQRT(2)</f>
        <v>9.8205584362601304</v>
      </c>
      <c r="N326" s="361">
        <v>4.5999999999999996</v>
      </c>
      <c r="O326" s="142">
        <f t="shared" ref="O326:O357" si="103">(N326-I326)/H326</f>
        <v>8.3636363636363615</v>
      </c>
      <c r="P326" s="129">
        <f t="shared" si="98"/>
        <v>1.6500000000000001</v>
      </c>
      <c r="Q326" s="155">
        <f t="shared" si="100"/>
        <v>1.1156036162416418</v>
      </c>
      <c r="R326" s="130" t="str">
        <f t="shared" si="99"/>
        <v>13s(N3,R1)</v>
      </c>
    </row>
    <row r="327" spans="2:18" ht="18" x14ac:dyDescent="0.25">
      <c r="B327" s="192">
        <v>326</v>
      </c>
      <c r="C327" s="111" t="s">
        <v>6</v>
      </c>
      <c r="D327" s="111" t="s">
        <v>315</v>
      </c>
      <c r="E327" s="111" t="s">
        <v>369</v>
      </c>
      <c r="F327" s="111">
        <v>1</v>
      </c>
      <c r="G327" s="145">
        <v>18</v>
      </c>
      <c r="H327" s="144">
        <v>1.1100000000000001</v>
      </c>
      <c r="I327" s="439">
        <v>1</v>
      </c>
      <c r="J327" s="114">
        <v>3.5</v>
      </c>
      <c r="K327" s="111">
        <v>5.7</v>
      </c>
      <c r="L327" s="115">
        <f t="shared" si="101"/>
        <v>0.61403508771929827</v>
      </c>
      <c r="M327" s="146">
        <f t="shared" si="102"/>
        <v>10.177704589935788</v>
      </c>
      <c r="N327" s="360">
        <v>4.5999999999999996</v>
      </c>
      <c r="O327" s="138">
        <f t="shared" si="103"/>
        <v>3.2432432432432425</v>
      </c>
      <c r="P327" s="119">
        <f t="shared" si="98"/>
        <v>3.4769095472847726</v>
      </c>
      <c r="Q327" s="152">
        <f t="shared" si="100"/>
        <v>2.2808331810985214</v>
      </c>
      <c r="R327" s="120" t="str">
        <f t="shared" si="99"/>
        <v>13s/2of32s/R4s/31s/6x(N6,R1/N3,R2)</v>
      </c>
    </row>
    <row r="328" spans="2:18" ht="18" x14ac:dyDescent="0.25">
      <c r="B328" s="193">
        <v>327</v>
      </c>
      <c r="C328" s="132" t="s">
        <v>6</v>
      </c>
      <c r="D328" s="132"/>
      <c r="E328" s="132" t="s">
        <v>370</v>
      </c>
      <c r="F328" s="132">
        <v>2</v>
      </c>
      <c r="G328" s="179">
        <v>33</v>
      </c>
      <c r="H328" s="134">
        <v>0.68</v>
      </c>
      <c r="I328" s="449">
        <v>1</v>
      </c>
      <c r="J328" s="131">
        <v>3.5</v>
      </c>
      <c r="K328" s="132">
        <v>5.7</v>
      </c>
      <c r="L328" s="139">
        <f t="shared" si="101"/>
        <v>0.61403508771929827</v>
      </c>
      <c r="M328" s="175">
        <f t="shared" si="102"/>
        <v>9.8829100815498681</v>
      </c>
      <c r="N328" s="365">
        <v>4.5999999999999996</v>
      </c>
      <c r="O328" s="140">
        <f t="shared" si="103"/>
        <v>5.2941176470588225</v>
      </c>
      <c r="P328" s="136">
        <f t="shared" si="98"/>
        <v>2.2719154913860686</v>
      </c>
      <c r="Q328" s="157">
        <f t="shared" si="100"/>
        <v>1.3804522754693425</v>
      </c>
      <c r="R328" s="137" t="str">
        <f t="shared" si="99"/>
        <v>13s/2of32s/R4s(N3,R1)</v>
      </c>
    </row>
    <row r="329" spans="2:18" ht="18" x14ac:dyDescent="0.25">
      <c r="B329" s="194">
        <v>328</v>
      </c>
      <c r="C329" s="195" t="s">
        <v>6</v>
      </c>
      <c r="D329" s="123"/>
      <c r="E329" s="123" t="s">
        <v>371</v>
      </c>
      <c r="F329" s="123">
        <v>3</v>
      </c>
      <c r="G329" s="148">
        <v>34</v>
      </c>
      <c r="H329" s="125">
        <v>0.6</v>
      </c>
      <c r="I329" s="440">
        <v>1</v>
      </c>
      <c r="J329" s="122">
        <v>3.5</v>
      </c>
      <c r="K329" s="123">
        <v>5.7</v>
      </c>
      <c r="L329" s="126">
        <f t="shared" si="101"/>
        <v>0.61403508771929827</v>
      </c>
      <c r="M329" s="149">
        <f t="shared" si="102"/>
        <v>9.8430255511199398</v>
      </c>
      <c r="N329" s="361">
        <v>4.5999999999999996</v>
      </c>
      <c r="O329" s="142">
        <f t="shared" si="103"/>
        <v>6</v>
      </c>
      <c r="P329" s="129">
        <f t="shared" si="98"/>
        <v>2.0591260281974</v>
      </c>
      <c r="Q329" s="155">
        <f t="shared" si="100"/>
        <v>1.2175191748701415</v>
      </c>
      <c r="R329" s="130" t="str">
        <f t="shared" si="99"/>
        <v>13s(N3,R1)</v>
      </c>
    </row>
    <row r="330" spans="2:18" ht="18" x14ac:dyDescent="0.25">
      <c r="B330" s="192">
        <v>329</v>
      </c>
      <c r="C330" s="111" t="s">
        <v>7</v>
      </c>
      <c r="D330" s="111" t="s">
        <v>310</v>
      </c>
      <c r="E330" s="111" t="s">
        <v>369</v>
      </c>
      <c r="F330" s="111">
        <v>1</v>
      </c>
      <c r="G330" s="145">
        <v>35</v>
      </c>
      <c r="H330" s="144">
        <v>2.54</v>
      </c>
      <c r="I330" s="439">
        <v>1</v>
      </c>
      <c r="J330" s="114">
        <v>11.4</v>
      </c>
      <c r="K330" s="111">
        <v>21.3</v>
      </c>
      <c r="L330" s="115">
        <f t="shared" si="101"/>
        <v>0.53521126760563376</v>
      </c>
      <c r="M330" s="146">
        <f t="shared" si="102"/>
        <v>32.374026705369857</v>
      </c>
      <c r="N330" s="360">
        <v>15.49</v>
      </c>
      <c r="O330" s="138">
        <f t="shared" si="103"/>
        <v>5.7047244094488185</v>
      </c>
      <c r="P330" s="119">
        <f t="shared" si="98"/>
        <v>7.6853366874848108</v>
      </c>
      <c r="Q330" s="152">
        <f t="shared" si="100"/>
        <v>5.1520603368250368</v>
      </c>
      <c r="R330" s="120" t="str">
        <f t="shared" si="99"/>
        <v>13s/2of32s/R4s(N3,R1)</v>
      </c>
    </row>
    <row r="331" spans="2:18" ht="18" x14ac:dyDescent="0.25">
      <c r="B331" s="193">
        <v>330</v>
      </c>
      <c r="C331" s="132" t="s">
        <v>7</v>
      </c>
      <c r="D331" s="132"/>
      <c r="E331" s="132" t="s">
        <v>370</v>
      </c>
      <c r="F331" s="132">
        <v>2</v>
      </c>
      <c r="G331" s="179">
        <v>35</v>
      </c>
      <c r="H331" s="134">
        <v>1.84</v>
      </c>
      <c r="I331" s="449">
        <v>2</v>
      </c>
      <c r="J331" s="131">
        <v>11.4</v>
      </c>
      <c r="K331" s="132">
        <v>21.3</v>
      </c>
      <c r="L331" s="139">
        <f t="shared" si="101"/>
        <v>0.53521126760563376</v>
      </c>
      <c r="M331" s="175">
        <f t="shared" si="102"/>
        <v>32.008138245140096</v>
      </c>
      <c r="N331" s="365">
        <v>15.49</v>
      </c>
      <c r="O331" s="140">
        <f t="shared" si="103"/>
        <v>7.3315217391304346</v>
      </c>
      <c r="P331" s="136">
        <f t="shared" si="98"/>
        <v>5.8711498022108071</v>
      </c>
      <c r="Q331" s="157">
        <f t="shared" si="100"/>
        <v>3.7322011888811293</v>
      </c>
      <c r="R331" s="137" t="str">
        <f t="shared" si="99"/>
        <v>13s(N3,R1)</v>
      </c>
    </row>
    <row r="332" spans="2:18" ht="18" x14ac:dyDescent="0.25">
      <c r="B332" s="194">
        <v>331</v>
      </c>
      <c r="C332" s="196" t="s">
        <v>7</v>
      </c>
      <c r="D332" s="123"/>
      <c r="E332" s="123" t="s">
        <v>371</v>
      </c>
      <c r="F332" s="123">
        <v>3</v>
      </c>
      <c r="G332" s="148">
        <v>35</v>
      </c>
      <c r="H332" s="125">
        <v>1.56</v>
      </c>
      <c r="I332" s="440">
        <v>2</v>
      </c>
      <c r="J332" s="122">
        <v>11.4</v>
      </c>
      <c r="K332" s="123">
        <v>21.3</v>
      </c>
      <c r="L332" s="126">
        <f t="shared" si="101"/>
        <v>0.53521126760563376</v>
      </c>
      <c r="M332" s="149">
        <f t="shared" si="102"/>
        <v>31.893675039418085</v>
      </c>
      <c r="N332" s="361">
        <v>15.49</v>
      </c>
      <c r="O332" s="142">
        <f t="shared" si="103"/>
        <v>8.6474358974358978</v>
      </c>
      <c r="P332" s="129">
        <f t="shared" si="98"/>
        <v>5.0894400477852182</v>
      </c>
      <c r="Q332" s="155">
        <f t="shared" si="100"/>
        <v>3.164257529703566</v>
      </c>
      <c r="R332" s="130" t="str">
        <f t="shared" si="99"/>
        <v>13s(N3,R1)</v>
      </c>
    </row>
    <row r="333" spans="2:18" ht="18" x14ac:dyDescent="0.25">
      <c r="B333" s="192">
        <v>332</v>
      </c>
      <c r="C333" s="111" t="s">
        <v>7</v>
      </c>
      <c r="D333" s="111" t="s">
        <v>315</v>
      </c>
      <c r="E333" s="111" t="s">
        <v>369</v>
      </c>
      <c r="F333" s="111">
        <v>1</v>
      </c>
      <c r="G333" s="145">
        <v>34</v>
      </c>
      <c r="H333" s="144">
        <v>2.56</v>
      </c>
      <c r="I333" s="439">
        <v>0</v>
      </c>
      <c r="J333" s="114">
        <v>11.4</v>
      </c>
      <c r="K333" s="111">
        <v>21.3</v>
      </c>
      <c r="L333" s="115">
        <f t="shared" si="101"/>
        <v>0.53521126760563376</v>
      </c>
      <c r="M333" s="146">
        <f t="shared" si="102"/>
        <v>32.386128072370738</v>
      </c>
      <c r="N333" s="360">
        <v>15.49</v>
      </c>
      <c r="O333" s="138">
        <f t="shared" si="103"/>
        <v>6.05078125</v>
      </c>
      <c r="P333" s="119">
        <f t="shared" si="98"/>
        <v>7.6800000000000006</v>
      </c>
      <c r="Q333" s="152">
        <f t="shared" si="100"/>
        <v>5.1947484794459378</v>
      </c>
      <c r="R333" s="120" t="str">
        <f t="shared" si="99"/>
        <v>13s(N3,R1)</v>
      </c>
    </row>
    <row r="334" spans="2:18" ht="18" x14ac:dyDescent="0.25">
      <c r="B334" s="193">
        <v>333</v>
      </c>
      <c r="C334" s="132" t="s">
        <v>7</v>
      </c>
      <c r="D334" s="132"/>
      <c r="E334" s="132" t="s">
        <v>370</v>
      </c>
      <c r="F334" s="132">
        <v>2</v>
      </c>
      <c r="G334" s="179">
        <v>33</v>
      </c>
      <c r="H334" s="134">
        <v>2.33</v>
      </c>
      <c r="I334" s="449">
        <v>1</v>
      </c>
      <c r="J334" s="131">
        <v>11.4</v>
      </c>
      <c r="K334" s="132">
        <v>21.3</v>
      </c>
      <c r="L334" s="139">
        <f t="shared" si="101"/>
        <v>0.53521126760563376</v>
      </c>
      <c r="M334" s="175">
        <f t="shared" si="102"/>
        <v>32.252441713457912</v>
      </c>
      <c r="N334" s="365">
        <v>15.49</v>
      </c>
      <c r="O334" s="140">
        <f t="shared" si="103"/>
        <v>6.2188841201716736</v>
      </c>
      <c r="P334" s="136">
        <f t="shared" si="98"/>
        <v>7.0611684585484857</v>
      </c>
      <c r="Q334" s="157">
        <f t="shared" si="100"/>
        <v>4.7300791203581882</v>
      </c>
      <c r="R334" s="137" t="str">
        <f t="shared" si="99"/>
        <v>13s(N3,R1)</v>
      </c>
    </row>
    <row r="335" spans="2:18" ht="18" x14ac:dyDescent="0.25">
      <c r="B335" s="194">
        <v>334</v>
      </c>
      <c r="C335" s="195" t="s">
        <v>7</v>
      </c>
      <c r="D335" s="123"/>
      <c r="E335" s="123" t="s">
        <v>371</v>
      </c>
      <c r="F335" s="123">
        <v>3</v>
      </c>
      <c r="G335" s="148">
        <v>34</v>
      </c>
      <c r="H335" s="125">
        <v>1.69</v>
      </c>
      <c r="I335" s="440">
        <v>2</v>
      </c>
      <c r="J335" s="122">
        <v>11.4</v>
      </c>
      <c r="K335" s="123">
        <v>21.3</v>
      </c>
      <c r="L335" s="126">
        <f t="shared" si="101"/>
        <v>0.53521126760563376</v>
      </c>
      <c r="M335" s="149">
        <f t="shared" si="102"/>
        <v>31.944524718956146</v>
      </c>
      <c r="N335" s="361">
        <v>15.49</v>
      </c>
      <c r="O335" s="142">
        <f t="shared" si="103"/>
        <v>7.9822485207100593</v>
      </c>
      <c r="P335" s="129">
        <f t="shared" si="98"/>
        <v>5.4502201790386406</v>
      </c>
      <c r="Q335" s="155">
        <f t="shared" si="100"/>
        <v>3.4293456758842322</v>
      </c>
      <c r="R335" s="130" t="str">
        <f t="shared" si="99"/>
        <v>13s(N3,R1)</v>
      </c>
    </row>
    <row r="336" spans="2:18" ht="18" x14ac:dyDescent="0.25">
      <c r="B336" s="192">
        <v>335</v>
      </c>
      <c r="C336" s="111" t="s">
        <v>277</v>
      </c>
      <c r="D336" s="111" t="s">
        <v>310</v>
      </c>
      <c r="E336" s="111" t="s">
        <v>369</v>
      </c>
      <c r="F336" s="111">
        <v>1</v>
      </c>
      <c r="G336" s="145">
        <v>35</v>
      </c>
      <c r="H336" s="144">
        <v>2.16</v>
      </c>
      <c r="I336" s="439">
        <v>4</v>
      </c>
      <c r="J336" s="114">
        <v>10.199999999999999</v>
      </c>
      <c r="K336" s="111">
        <v>35.299999999999997</v>
      </c>
      <c r="L336" s="115">
        <f t="shared" si="101"/>
        <v>0.28895184135977336</v>
      </c>
      <c r="M336" s="146">
        <f t="shared" si="102"/>
        <v>28.899945777111768</v>
      </c>
      <c r="N336" s="360">
        <v>17.600000000000001</v>
      </c>
      <c r="O336" s="138">
        <f t="shared" si="103"/>
        <v>6.2962962962962967</v>
      </c>
      <c r="P336" s="119">
        <f t="shared" ref="P336:P353" si="104">SQRT(POWER(3,2)*POWER(H336,2)+POWER(I336,2))</f>
        <v>7.6151428089038484</v>
      </c>
      <c r="Q336" s="152">
        <f t="shared" si="100"/>
        <v>4.3812796565126302</v>
      </c>
      <c r="R336" s="120" t="str">
        <f t="shared" si="99"/>
        <v>13s(N3,R1)</v>
      </c>
    </row>
    <row r="337" spans="2:18" ht="18" x14ac:dyDescent="0.25">
      <c r="B337" s="193">
        <v>336</v>
      </c>
      <c r="C337" s="132" t="s">
        <v>277</v>
      </c>
      <c r="D337" s="132"/>
      <c r="E337" s="132" t="s">
        <v>370</v>
      </c>
      <c r="F337" s="132">
        <v>2</v>
      </c>
      <c r="G337" s="179">
        <v>35</v>
      </c>
      <c r="H337" s="134">
        <v>2.2799999999999998</v>
      </c>
      <c r="I337" s="449">
        <v>6</v>
      </c>
      <c r="J337" s="131">
        <v>10.199999999999999</v>
      </c>
      <c r="K337" s="132">
        <v>35.299999999999997</v>
      </c>
      <c r="L337" s="139">
        <f t="shared" si="101"/>
        <v>0.28895184135977336</v>
      </c>
      <c r="M337" s="175">
        <f t="shared" si="102"/>
        <v>28.970683024050366</v>
      </c>
      <c r="N337" s="365">
        <v>17.600000000000001</v>
      </c>
      <c r="O337" s="140">
        <f t="shared" si="103"/>
        <v>5.0877192982456148</v>
      </c>
      <c r="P337" s="136">
        <f t="shared" si="104"/>
        <v>9.098659241888333</v>
      </c>
      <c r="Q337" s="157">
        <f t="shared" si="100"/>
        <v>4.6246840818744426</v>
      </c>
      <c r="R337" s="137" t="str">
        <f t="shared" si="99"/>
        <v>13s/2of32s/R4s(N3,R1)</v>
      </c>
    </row>
    <row r="338" spans="2:18" ht="18" x14ac:dyDescent="0.25">
      <c r="B338" s="194">
        <v>337</v>
      </c>
      <c r="C338" s="123" t="s">
        <v>277</v>
      </c>
      <c r="D338" s="123"/>
      <c r="E338" s="123" t="s">
        <v>371</v>
      </c>
      <c r="F338" s="123">
        <v>3</v>
      </c>
      <c r="G338" s="148">
        <v>35</v>
      </c>
      <c r="H338" s="125">
        <v>2.7</v>
      </c>
      <c r="I338" s="440">
        <v>7</v>
      </c>
      <c r="J338" s="122">
        <v>10.199999999999999</v>
      </c>
      <c r="K338" s="123">
        <v>35.299999999999997</v>
      </c>
      <c r="L338" s="126">
        <f t="shared" si="101"/>
        <v>0.28895184135977336</v>
      </c>
      <c r="M338" s="149">
        <f t="shared" si="102"/>
        <v>29.246720431528729</v>
      </c>
      <c r="N338" s="361">
        <v>17.600000000000001</v>
      </c>
      <c r="O338" s="142">
        <f t="shared" si="103"/>
        <v>3.925925925925926</v>
      </c>
      <c r="P338" s="129">
        <f t="shared" si="104"/>
        <v>10.705606008068857</v>
      </c>
      <c r="Q338" s="155">
        <f t="shared" si="100"/>
        <v>5.4765995706407873</v>
      </c>
      <c r="R338" s="130" t="str">
        <f t="shared" si="99"/>
        <v>13s/2of32s/R4s/31s/6x(N6,R1/N3,R2)</v>
      </c>
    </row>
    <row r="339" spans="2:18" ht="18" x14ac:dyDescent="0.25">
      <c r="B339" s="192">
        <v>338</v>
      </c>
      <c r="C339" s="111" t="s">
        <v>277</v>
      </c>
      <c r="D339" s="111" t="s">
        <v>315</v>
      </c>
      <c r="E339" s="111" t="s">
        <v>369</v>
      </c>
      <c r="F339" s="111">
        <v>1</v>
      </c>
      <c r="G339" s="145">
        <v>34</v>
      </c>
      <c r="H339" s="144">
        <v>3.54</v>
      </c>
      <c r="I339" s="439">
        <v>2</v>
      </c>
      <c r="J339" s="114">
        <v>10.199999999999999</v>
      </c>
      <c r="K339" s="111">
        <v>35.299999999999997</v>
      </c>
      <c r="L339" s="115">
        <f t="shared" si="101"/>
        <v>0.28895184135977336</v>
      </c>
      <c r="M339" s="146">
        <f t="shared" si="102"/>
        <v>29.927293848926602</v>
      </c>
      <c r="N339" s="360">
        <v>17.600000000000001</v>
      </c>
      <c r="O339" s="138">
        <f t="shared" si="103"/>
        <v>4.4067796610169498</v>
      </c>
      <c r="P339" s="119">
        <f t="shared" si="104"/>
        <v>10.806683117404711</v>
      </c>
      <c r="Q339" s="152">
        <f t="shared" si="100"/>
        <v>7.1833631317338362</v>
      </c>
      <c r="R339" s="120" t="str">
        <f t="shared" si="99"/>
        <v>13s/2of32s/R4s/31s(N3,R1)</v>
      </c>
    </row>
    <row r="340" spans="2:18" ht="18" x14ac:dyDescent="0.25">
      <c r="B340" s="193">
        <v>339</v>
      </c>
      <c r="C340" s="132" t="s">
        <v>277</v>
      </c>
      <c r="D340" s="132"/>
      <c r="E340" s="132" t="s">
        <v>370</v>
      </c>
      <c r="F340" s="132">
        <v>2</v>
      </c>
      <c r="G340" s="179">
        <v>33</v>
      </c>
      <c r="H340" s="134">
        <v>2.35</v>
      </c>
      <c r="I340" s="449">
        <v>4</v>
      </c>
      <c r="J340" s="131">
        <v>10.199999999999999</v>
      </c>
      <c r="K340" s="132">
        <v>35.299999999999997</v>
      </c>
      <c r="L340" s="139">
        <f t="shared" si="101"/>
        <v>0.28895184135977336</v>
      </c>
      <c r="M340" s="175">
        <f t="shared" si="102"/>
        <v>29.013627832451427</v>
      </c>
      <c r="N340" s="365">
        <v>17.600000000000001</v>
      </c>
      <c r="O340" s="140">
        <f t="shared" si="103"/>
        <v>5.7872340425531918</v>
      </c>
      <c r="P340" s="136">
        <f t="shared" si="104"/>
        <v>8.1057078654488901</v>
      </c>
      <c r="Q340" s="157">
        <f t="shared" si="100"/>
        <v>4.770680657871992</v>
      </c>
      <c r="R340" s="137" t="str">
        <f t="shared" si="99"/>
        <v>13s/2of32s/R4s(N3,R1)</v>
      </c>
    </row>
    <row r="341" spans="2:18" ht="18" x14ac:dyDescent="0.25">
      <c r="B341" s="194">
        <v>340</v>
      </c>
      <c r="C341" s="123" t="s">
        <v>277</v>
      </c>
      <c r="D341" s="123"/>
      <c r="E341" s="123" t="s">
        <v>371</v>
      </c>
      <c r="F341" s="123">
        <v>3</v>
      </c>
      <c r="G341" s="148">
        <v>34</v>
      </c>
      <c r="H341" s="125">
        <v>3.31</v>
      </c>
      <c r="I341" s="440">
        <v>4</v>
      </c>
      <c r="J341" s="122">
        <v>10.199999999999999</v>
      </c>
      <c r="K341" s="123">
        <v>35.299999999999997</v>
      </c>
      <c r="L341" s="126">
        <f t="shared" si="101"/>
        <v>0.28895184135977336</v>
      </c>
      <c r="M341" s="149">
        <f t="shared" si="102"/>
        <v>29.724367705974842</v>
      </c>
      <c r="N341" s="361">
        <v>17.600000000000001</v>
      </c>
      <c r="O341" s="142">
        <f t="shared" si="103"/>
        <v>4.1087613293051364</v>
      </c>
      <c r="P341" s="129">
        <f t="shared" si="104"/>
        <v>10.70536781245745</v>
      </c>
      <c r="Q341" s="155">
        <f t="shared" si="100"/>
        <v>6.7166474480336147</v>
      </c>
      <c r="R341" s="130" t="str">
        <f t="shared" si="99"/>
        <v>13s/2of32s/R4s/31s(N3,R1)</v>
      </c>
    </row>
    <row r="342" spans="2:18" ht="18" x14ac:dyDescent="0.25">
      <c r="B342" s="192">
        <v>341</v>
      </c>
      <c r="C342" s="111" t="s">
        <v>278</v>
      </c>
      <c r="D342" s="111" t="s">
        <v>310</v>
      </c>
      <c r="E342" s="111" t="s">
        <v>369</v>
      </c>
      <c r="F342" s="111">
        <v>1</v>
      </c>
      <c r="G342" s="145">
        <v>35</v>
      </c>
      <c r="H342" s="144">
        <v>11.4</v>
      </c>
      <c r="I342" s="439">
        <v>20</v>
      </c>
      <c r="J342" s="114">
        <v>17.8</v>
      </c>
      <c r="K342" s="111">
        <v>49.8</v>
      </c>
      <c r="L342" s="115">
        <f t="shared" si="101"/>
        <v>0.35742971887550207</v>
      </c>
      <c r="M342" s="146">
        <f t="shared" si="102"/>
        <v>58.590560331848685</v>
      </c>
      <c r="N342" s="621">
        <v>41.9</v>
      </c>
      <c r="O342" s="138">
        <f t="shared" si="103"/>
        <v>1.9210526315789471</v>
      </c>
      <c r="P342" s="119">
        <f t="shared" si="104"/>
        <v>39.618682461687186</v>
      </c>
      <c r="Q342" s="152">
        <f t="shared" si="100"/>
        <v>23.123420409372216</v>
      </c>
      <c r="R342" s="120" t="str">
        <f t="shared" si="99"/>
        <v>Unaceptable</v>
      </c>
    </row>
    <row r="343" spans="2:18" ht="18" x14ac:dyDescent="0.25">
      <c r="B343" s="193">
        <v>342</v>
      </c>
      <c r="C343" s="132" t="s">
        <v>278</v>
      </c>
      <c r="D343" s="132"/>
      <c r="E343" s="132" t="s">
        <v>370</v>
      </c>
      <c r="F343" s="132">
        <v>2</v>
      </c>
      <c r="G343" s="179">
        <v>35</v>
      </c>
      <c r="H343" s="134">
        <v>13.4</v>
      </c>
      <c r="I343" s="449">
        <v>30</v>
      </c>
      <c r="J343" s="131">
        <v>17.8</v>
      </c>
      <c r="K343" s="132">
        <v>49.8</v>
      </c>
      <c r="L343" s="139">
        <f t="shared" si="101"/>
        <v>0.35742971887550207</v>
      </c>
      <c r="M343" s="175">
        <f t="shared" si="102"/>
        <v>61.75710874061383</v>
      </c>
      <c r="N343" s="622">
        <v>41.9</v>
      </c>
      <c r="O343" s="140">
        <f t="shared" si="103"/>
        <v>0.88805970149253721</v>
      </c>
      <c r="P343" s="136">
        <f t="shared" si="104"/>
        <v>50.160143540464475</v>
      </c>
      <c r="Q343" s="157">
        <f t="shared" si="100"/>
        <v>27.180160832069095</v>
      </c>
      <c r="R343" s="137" t="str">
        <f t="shared" si="99"/>
        <v>Unaceptable</v>
      </c>
    </row>
    <row r="344" spans="2:18" ht="18" x14ac:dyDescent="0.25">
      <c r="B344" s="194">
        <v>343</v>
      </c>
      <c r="C344" s="123" t="s">
        <v>278</v>
      </c>
      <c r="D344" s="123"/>
      <c r="E344" s="123" t="s">
        <v>371</v>
      </c>
      <c r="F344" s="123">
        <v>3</v>
      </c>
      <c r="G344" s="148">
        <v>35</v>
      </c>
      <c r="H344" s="125">
        <v>12.78</v>
      </c>
      <c r="I344" s="440">
        <v>29</v>
      </c>
      <c r="J344" s="122">
        <v>17.8</v>
      </c>
      <c r="K344" s="123">
        <v>49.8</v>
      </c>
      <c r="L344" s="126">
        <f t="shared" si="101"/>
        <v>0.35742971887550207</v>
      </c>
      <c r="M344" s="149">
        <f t="shared" si="102"/>
        <v>60.739030704152675</v>
      </c>
      <c r="N344" s="623">
        <v>41.9</v>
      </c>
      <c r="O344" s="142">
        <f t="shared" si="103"/>
        <v>1.0093896713615023</v>
      </c>
      <c r="P344" s="129">
        <f t="shared" si="104"/>
        <v>48.072399565655132</v>
      </c>
      <c r="Q344" s="155">
        <f t="shared" si="100"/>
        <v>25.922571301033059</v>
      </c>
      <c r="R344" s="130" t="str">
        <f t="shared" si="99"/>
        <v>Unaceptable</v>
      </c>
    </row>
    <row r="345" spans="2:18" ht="18" x14ac:dyDescent="0.25">
      <c r="B345" s="192">
        <v>344</v>
      </c>
      <c r="C345" s="111" t="s">
        <v>278</v>
      </c>
      <c r="D345" s="111" t="s">
        <v>315</v>
      </c>
      <c r="E345" s="111" t="s">
        <v>369</v>
      </c>
      <c r="F345" s="111">
        <v>1</v>
      </c>
      <c r="G345" s="145">
        <v>34</v>
      </c>
      <c r="H345" s="144">
        <v>11.15</v>
      </c>
      <c r="I345" s="439">
        <v>9</v>
      </c>
      <c r="J345" s="114">
        <v>17.8</v>
      </c>
      <c r="K345" s="111">
        <v>49.8</v>
      </c>
      <c r="L345" s="115">
        <f t="shared" si="101"/>
        <v>0.35742971887550207</v>
      </c>
      <c r="M345" s="146">
        <f t="shared" si="102"/>
        <v>58.21975369236803</v>
      </c>
      <c r="N345" s="621">
        <v>41.9</v>
      </c>
      <c r="O345" s="138">
        <f t="shared" si="103"/>
        <v>2.9506726457399099</v>
      </c>
      <c r="P345" s="119">
        <f t="shared" si="104"/>
        <v>34.639608831509634</v>
      </c>
      <c r="Q345" s="152">
        <f t="shared" si="100"/>
        <v>22.6255646663368</v>
      </c>
      <c r="R345" s="120" t="str">
        <f t="shared" si="99"/>
        <v>13s/2of32s/R4s/31s/12x(N6,R2)</v>
      </c>
    </row>
    <row r="346" spans="2:18" ht="18" x14ac:dyDescent="0.25">
      <c r="B346" s="193">
        <v>345</v>
      </c>
      <c r="C346" s="132" t="s">
        <v>278</v>
      </c>
      <c r="D346" s="132"/>
      <c r="E346" s="132" t="s">
        <v>370</v>
      </c>
      <c r="F346" s="132">
        <v>2</v>
      </c>
      <c r="G346" s="179">
        <v>33</v>
      </c>
      <c r="H346" s="134">
        <v>8.1999999999999993</v>
      </c>
      <c r="I346" s="449">
        <v>16</v>
      </c>
      <c r="J346" s="131">
        <v>17.8</v>
      </c>
      <c r="K346" s="132">
        <v>49.8</v>
      </c>
      <c r="L346" s="139">
        <f t="shared" si="101"/>
        <v>0.35742971887550207</v>
      </c>
      <c r="M346" s="175">
        <f t="shared" si="102"/>
        <v>54.322771063339552</v>
      </c>
      <c r="N346" s="622">
        <v>41.9</v>
      </c>
      <c r="O346" s="140">
        <f t="shared" si="103"/>
        <v>3.1585365853658538</v>
      </c>
      <c r="P346" s="136">
        <f t="shared" si="104"/>
        <v>29.345527768298869</v>
      </c>
      <c r="Q346" s="157">
        <f t="shared" si="100"/>
        <v>16.646630380659715</v>
      </c>
      <c r="R346" s="137" t="str">
        <f t="shared" si="99"/>
        <v>13s/2of32s/R4s/31s/6x(N6,R1/N3,R2)</v>
      </c>
    </row>
    <row r="347" spans="2:18" ht="18" x14ac:dyDescent="0.25">
      <c r="B347" s="194">
        <v>346</v>
      </c>
      <c r="C347" s="123" t="s">
        <v>278</v>
      </c>
      <c r="D347" s="123"/>
      <c r="E347" s="123" t="s">
        <v>371</v>
      </c>
      <c r="F347" s="123">
        <v>3</v>
      </c>
      <c r="G347" s="148">
        <v>34</v>
      </c>
      <c r="H347" s="125">
        <v>7.63</v>
      </c>
      <c r="I347" s="440">
        <v>12</v>
      </c>
      <c r="J347" s="122">
        <v>17.8</v>
      </c>
      <c r="K347" s="123">
        <v>49.8</v>
      </c>
      <c r="L347" s="126">
        <f t="shared" si="101"/>
        <v>0.35742971887550207</v>
      </c>
      <c r="M347" s="149">
        <f t="shared" si="102"/>
        <v>53.680882761743042</v>
      </c>
      <c r="N347" s="623">
        <v>41.9</v>
      </c>
      <c r="O347" s="142">
        <f t="shared" si="103"/>
        <v>3.9187418086500654</v>
      </c>
      <c r="P347" s="129">
        <f t="shared" si="104"/>
        <v>25.844769296706829</v>
      </c>
      <c r="Q347" s="155">
        <f t="shared" si="100"/>
        <v>15.482785507098633</v>
      </c>
      <c r="R347" s="130" t="str">
        <f t="shared" si="99"/>
        <v>13s/2of32s/R4s/31s/6x(N6,R1/N3,R2)</v>
      </c>
    </row>
    <row r="348" spans="2:18" ht="18" x14ac:dyDescent="0.25">
      <c r="B348" s="192">
        <v>347</v>
      </c>
      <c r="C348" s="111" t="s">
        <v>279</v>
      </c>
      <c r="D348" s="111" t="s">
        <v>310</v>
      </c>
      <c r="E348" s="111" t="s">
        <v>369</v>
      </c>
      <c r="F348" s="111">
        <v>1</v>
      </c>
      <c r="G348" s="145">
        <v>35</v>
      </c>
      <c r="H348" s="144">
        <v>3.21</v>
      </c>
      <c r="I348" s="439">
        <v>2</v>
      </c>
      <c r="J348" s="114">
        <v>17.100000000000001</v>
      </c>
      <c r="K348" s="111">
        <v>32.799999999999997</v>
      </c>
      <c r="L348" s="115">
        <f t="shared" si="101"/>
        <v>0.52134146341463428</v>
      </c>
      <c r="M348" s="146">
        <f t="shared" si="102"/>
        <v>48.226683206706227</v>
      </c>
      <c r="N348" s="360">
        <v>23.35</v>
      </c>
      <c r="O348" s="138">
        <f t="shared" si="103"/>
        <v>6.6510903426791286</v>
      </c>
      <c r="P348" s="119">
        <f t="shared" si="104"/>
        <v>9.8354918534865359</v>
      </c>
      <c r="Q348" s="152">
        <f t="shared" si="100"/>
        <v>6.511068378428492</v>
      </c>
      <c r="R348" s="120" t="str">
        <f t="shared" si="99"/>
        <v>13s(N3,R1)</v>
      </c>
    </row>
    <row r="349" spans="2:18" ht="18" x14ac:dyDescent="0.25">
      <c r="B349" s="193">
        <v>348</v>
      </c>
      <c r="C349" s="132" t="s">
        <v>279</v>
      </c>
      <c r="D349" s="132"/>
      <c r="E349" s="132" t="s">
        <v>370</v>
      </c>
      <c r="F349" s="132">
        <v>2</v>
      </c>
      <c r="G349" s="179">
        <v>35</v>
      </c>
      <c r="H349" s="134">
        <v>2.5299999999999998</v>
      </c>
      <c r="I349" s="449">
        <v>0</v>
      </c>
      <c r="J349" s="131">
        <v>17.100000000000001</v>
      </c>
      <c r="K349" s="132">
        <v>32.799999999999997</v>
      </c>
      <c r="L349" s="139">
        <f t="shared" si="101"/>
        <v>0.52134146341463428</v>
      </c>
      <c r="M349" s="175">
        <f t="shared" si="102"/>
        <v>47.914756671405527</v>
      </c>
      <c r="N349" s="365">
        <v>23.35</v>
      </c>
      <c r="O349" s="140">
        <f t="shared" si="103"/>
        <v>9.2292490118577089</v>
      </c>
      <c r="P349" s="136">
        <f t="shared" si="104"/>
        <v>7.59</v>
      </c>
      <c r="Q349" s="157">
        <f t="shared" si="100"/>
        <v>5.1317766347115521</v>
      </c>
      <c r="R349" s="137" t="str">
        <f t="shared" si="99"/>
        <v>13s(N3,R1)</v>
      </c>
    </row>
    <row r="350" spans="2:18" ht="18" x14ac:dyDescent="0.25">
      <c r="B350" s="194">
        <v>349</v>
      </c>
      <c r="C350" s="132" t="s">
        <v>279</v>
      </c>
      <c r="D350" s="123"/>
      <c r="E350" s="123" t="s">
        <v>371</v>
      </c>
      <c r="F350" s="123">
        <v>3</v>
      </c>
      <c r="G350" s="148">
        <v>35</v>
      </c>
      <c r="H350" s="125">
        <v>2.31</v>
      </c>
      <c r="I350" s="440">
        <v>1</v>
      </c>
      <c r="J350" s="122">
        <v>17.100000000000001</v>
      </c>
      <c r="K350" s="123">
        <v>32.799999999999997</v>
      </c>
      <c r="L350" s="126">
        <f t="shared" si="101"/>
        <v>0.52134146341463428</v>
      </c>
      <c r="M350" s="149">
        <f t="shared" si="102"/>
        <v>47.829309377409999</v>
      </c>
      <c r="N350" s="361">
        <v>23.35</v>
      </c>
      <c r="O350" s="142">
        <f t="shared" si="103"/>
        <v>9.675324675324676</v>
      </c>
      <c r="P350" s="129">
        <f t="shared" si="104"/>
        <v>7.0017783455347971</v>
      </c>
      <c r="Q350" s="155">
        <f t="shared" si="100"/>
        <v>4.6855351882148959</v>
      </c>
      <c r="R350" s="130" t="str">
        <f t="shared" si="99"/>
        <v>13s(N3,R1)</v>
      </c>
    </row>
    <row r="351" spans="2:18" ht="18" x14ac:dyDescent="0.25">
      <c r="B351" s="192">
        <v>350</v>
      </c>
      <c r="C351" s="111" t="s">
        <v>279</v>
      </c>
      <c r="D351" s="111" t="s">
        <v>315</v>
      </c>
      <c r="E351" s="111" t="s">
        <v>369</v>
      </c>
      <c r="F351" s="111">
        <v>1</v>
      </c>
      <c r="G351" s="145">
        <v>34</v>
      </c>
      <c r="H351" s="144">
        <v>2.2799999999999998</v>
      </c>
      <c r="I351" s="439">
        <v>2</v>
      </c>
      <c r="J351" s="114">
        <v>17.100000000000001</v>
      </c>
      <c r="K351" s="111">
        <v>32.799999999999997</v>
      </c>
      <c r="L351" s="115">
        <f t="shared" si="101"/>
        <v>0.52134146341463428</v>
      </c>
      <c r="M351" s="146">
        <f t="shared" si="102"/>
        <v>47.81824817870266</v>
      </c>
      <c r="N351" s="360">
        <v>23.35</v>
      </c>
      <c r="O351" s="138">
        <f t="shared" si="103"/>
        <v>9.3640350877192997</v>
      </c>
      <c r="P351" s="119">
        <f t="shared" si="104"/>
        <v>7.1264016165242889</v>
      </c>
      <c r="Q351" s="152">
        <f t="shared" si="100"/>
        <v>4.6265728645065378</v>
      </c>
      <c r="R351" s="120" t="str">
        <f t="shared" si="99"/>
        <v>13s(N3,R1)</v>
      </c>
    </row>
    <row r="352" spans="2:18" ht="18" x14ac:dyDescent="0.25">
      <c r="B352" s="193">
        <v>351</v>
      </c>
      <c r="C352" s="132" t="s">
        <v>279</v>
      </c>
      <c r="D352" s="132"/>
      <c r="E352" s="132" t="s">
        <v>370</v>
      </c>
      <c r="F352" s="132">
        <v>2</v>
      </c>
      <c r="G352" s="179">
        <v>33</v>
      </c>
      <c r="H352" s="134">
        <v>2.14</v>
      </c>
      <c r="I352" s="449">
        <v>0</v>
      </c>
      <c r="J352" s="131">
        <v>17.100000000000001</v>
      </c>
      <c r="K352" s="132">
        <v>32.799999999999997</v>
      </c>
      <c r="L352" s="139">
        <f t="shared" si="101"/>
        <v>0.52134146341463428</v>
      </c>
      <c r="M352" s="175">
        <f t="shared" si="102"/>
        <v>47.768509446286899</v>
      </c>
      <c r="N352" s="365">
        <v>23.35</v>
      </c>
      <c r="O352" s="140">
        <f t="shared" si="103"/>
        <v>10.911214953271028</v>
      </c>
      <c r="P352" s="136">
        <f t="shared" si="104"/>
        <v>6.42</v>
      </c>
      <c r="Q352" s="157">
        <f t="shared" si="100"/>
        <v>4.3443645139770481</v>
      </c>
      <c r="R352" s="137" t="str">
        <f t="shared" ref="R352:R383" si="105">IF(O352&gt;=6,"13s(N3,R1)",(IF(O352&gt;=6,"13s(N3,R1)",IF(O352&gt;=5,"13s/2of32s/R4s(N3,R1)",IF(O352&gt;=4,"13s/2of32s/R4s/31s(N3,R1)",IF(O352&gt;=3,"13s/2of32s/R4s/31s/6x(N6,R1/N3,R2)",IF(O352&gt;=2,"13s/2of32s/R4s/31s/12x(N6,R2)","Unaceptable")))))))</f>
        <v>13s(N3,R1)</v>
      </c>
    </row>
    <row r="353" spans="2:18" ht="18" x14ac:dyDescent="0.25">
      <c r="B353" s="194">
        <v>352</v>
      </c>
      <c r="C353" s="123" t="s">
        <v>279</v>
      </c>
      <c r="D353" s="123"/>
      <c r="E353" s="123" t="s">
        <v>371</v>
      </c>
      <c r="F353" s="123">
        <v>3</v>
      </c>
      <c r="G353" s="148">
        <v>34</v>
      </c>
      <c r="H353" s="125">
        <v>2.06</v>
      </c>
      <c r="I353" s="440">
        <v>1</v>
      </c>
      <c r="J353" s="122">
        <v>17.100000000000001</v>
      </c>
      <c r="K353" s="123">
        <v>32.799999999999997</v>
      </c>
      <c r="L353" s="126">
        <f t="shared" si="101"/>
        <v>0.52134146341463428</v>
      </c>
      <c r="M353" s="149">
        <f t="shared" si="102"/>
        <v>47.741480282035667</v>
      </c>
      <c r="N353" s="361">
        <v>23.35</v>
      </c>
      <c r="O353" s="142">
        <f t="shared" si="103"/>
        <v>10.849514563106796</v>
      </c>
      <c r="P353" s="129">
        <f t="shared" si="104"/>
        <v>6.2603833748421511</v>
      </c>
      <c r="Q353" s="155">
        <f t="shared" si="100"/>
        <v>4.1801491670541528</v>
      </c>
      <c r="R353" s="130" t="str">
        <f t="shared" si="105"/>
        <v>13s(N3,R1)</v>
      </c>
    </row>
    <row r="354" spans="2:18" ht="18" x14ac:dyDescent="0.25">
      <c r="B354" s="192">
        <v>353</v>
      </c>
      <c r="C354" s="111" t="s">
        <v>280</v>
      </c>
      <c r="D354" s="111" t="s">
        <v>310</v>
      </c>
      <c r="E354" s="111" t="s">
        <v>369</v>
      </c>
      <c r="F354" s="111">
        <v>1</v>
      </c>
      <c r="G354" s="145">
        <v>35</v>
      </c>
      <c r="H354" s="144">
        <v>7.59</v>
      </c>
      <c r="I354" s="439">
        <v>6</v>
      </c>
      <c r="J354" s="114">
        <v>21</v>
      </c>
      <c r="K354" s="111">
        <v>76.400000000000006</v>
      </c>
      <c r="L354" s="115">
        <f t="shared" si="101"/>
        <v>0.27486910994764396</v>
      </c>
      <c r="M354" s="146">
        <f t="shared" si="102"/>
        <v>61.89431115958881</v>
      </c>
      <c r="N354" s="360">
        <v>37.1</v>
      </c>
      <c r="O354" s="138">
        <f t="shared" si="103"/>
        <v>4.0974967061923584</v>
      </c>
      <c r="P354" s="119">
        <f t="shared" ref="P354:P385" si="106">SQRT(POWER(3,2)*POWER(H354,2)+POWER(I354,2))</f>
        <v>23.547248246875895</v>
      </c>
      <c r="Q354" s="152">
        <f t="shared" si="100"/>
        <v>15.395329904134659</v>
      </c>
      <c r="R354" s="120" t="str">
        <f t="shared" si="105"/>
        <v>13s/2of32s/R4s/31s(N3,R1)</v>
      </c>
    </row>
    <row r="355" spans="2:18" ht="18" x14ac:dyDescent="0.25">
      <c r="B355" s="193">
        <v>354</v>
      </c>
      <c r="C355" s="132" t="s">
        <v>280</v>
      </c>
      <c r="D355" s="132"/>
      <c r="E355" s="132" t="s">
        <v>370</v>
      </c>
      <c r="F355" s="132">
        <v>2</v>
      </c>
      <c r="G355" s="179">
        <v>35</v>
      </c>
      <c r="H355" s="134">
        <v>6.4</v>
      </c>
      <c r="I355" s="449">
        <v>4</v>
      </c>
      <c r="J355" s="131">
        <v>21</v>
      </c>
      <c r="K355" s="132">
        <v>76.400000000000006</v>
      </c>
      <c r="L355" s="139">
        <f t="shared" si="101"/>
        <v>0.27486910994764396</v>
      </c>
      <c r="M355" s="175">
        <f t="shared" si="102"/>
        <v>60.852239662973794</v>
      </c>
      <c r="N355" s="365">
        <v>37.1</v>
      </c>
      <c r="O355" s="140">
        <f t="shared" si="103"/>
        <v>5.171875</v>
      </c>
      <c r="P355" s="136">
        <f t="shared" si="106"/>
        <v>19.612241075410022</v>
      </c>
      <c r="Q355" s="157">
        <f t="shared" si="100"/>
        <v>12.981569352630016</v>
      </c>
      <c r="R355" s="137" t="str">
        <f t="shared" si="105"/>
        <v>13s/2of32s/R4s(N3,R1)</v>
      </c>
    </row>
    <row r="356" spans="2:18" ht="18" x14ac:dyDescent="0.25">
      <c r="B356" s="194">
        <v>355</v>
      </c>
      <c r="C356" s="132" t="s">
        <v>280</v>
      </c>
      <c r="D356" s="123"/>
      <c r="E356" s="123" t="s">
        <v>371</v>
      </c>
      <c r="F356" s="123">
        <v>3</v>
      </c>
      <c r="G356" s="148">
        <v>35</v>
      </c>
      <c r="H356" s="125">
        <v>6.65</v>
      </c>
      <c r="I356" s="440">
        <v>9</v>
      </c>
      <c r="J356" s="122">
        <v>21</v>
      </c>
      <c r="K356" s="123">
        <v>76.400000000000006</v>
      </c>
      <c r="L356" s="126">
        <f t="shared" si="101"/>
        <v>0.27486910994764396</v>
      </c>
      <c r="M356" s="149">
        <f t="shared" si="102"/>
        <v>61.057853810955393</v>
      </c>
      <c r="N356" s="361">
        <v>37.1</v>
      </c>
      <c r="O356" s="142">
        <f t="shared" si="103"/>
        <v>4.2255639097744364</v>
      </c>
      <c r="P356" s="129">
        <f t="shared" si="106"/>
        <v>21.886125742122566</v>
      </c>
      <c r="Q356" s="155">
        <f t="shared" si="100"/>
        <v>13.488661905467126</v>
      </c>
      <c r="R356" s="130" t="str">
        <f t="shared" si="105"/>
        <v>13s/2of32s/R4s/31s(N3,R1)</v>
      </c>
    </row>
    <row r="357" spans="2:18" ht="18" x14ac:dyDescent="0.25">
      <c r="B357" s="192">
        <v>356</v>
      </c>
      <c r="C357" s="111" t="s">
        <v>280</v>
      </c>
      <c r="D357" s="111" t="s">
        <v>315</v>
      </c>
      <c r="E357" s="111" t="s">
        <v>369</v>
      </c>
      <c r="F357" s="111">
        <v>1</v>
      </c>
      <c r="G357" s="145">
        <v>34</v>
      </c>
      <c r="H357" s="144">
        <v>7.03</v>
      </c>
      <c r="I357" s="439">
        <v>4</v>
      </c>
      <c r="J357" s="114">
        <v>21</v>
      </c>
      <c r="K357" s="111">
        <v>76.400000000000006</v>
      </c>
      <c r="L357" s="115">
        <f t="shared" si="101"/>
        <v>0.27486910994764396</v>
      </c>
      <c r="M357" s="146">
        <f t="shared" si="102"/>
        <v>61.384052154285165</v>
      </c>
      <c r="N357" s="360">
        <v>37.1</v>
      </c>
      <c r="O357" s="138">
        <f t="shared" si="103"/>
        <v>4.708392603129445</v>
      </c>
      <c r="P357" s="119">
        <f t="shared" si="106"/>
        <v>21.465975402948732</v>
      </c>
      <c r="Q357" s="152">
        <f t="shared" si="100"/>
        <v>14.265266332228494</v>
      </c>
      <c r="R357" s="120" t="str">
        <f t="shared" si="105"/>
        <v>13s/2of32s/R4s/31s(N3,R1)</v>
      </c>
    </row>
    <row r="358" spans="2:18" ht="18" x14ac:dyDescent="0.25">
      <c r="B358" s="193">
        <v>357</v>
      </c>
      <c r="C358" s="132" t="s">
        <v>280</v>
      </c>
      <c r="D358" s="132"/>
      <c r="E358" s="132" t="s">
        <v>370</v>
      </c>
      <c r="F358" s="132">
        <v>2</v>
      </c>
      <c r="G358" s="179">
        <v>33</v>
      </c>
      <c r="H358" s="134">
        <v>6.81</v>
      </c>
      <c r="I358" s="449">
        <v>0</v>
      </c>
      <c r="J358" s="131">
        <v>21</v>
      </c>
      <c r="K358" s="132">
        <v>76.400000000000006</v>
      </c>
      <c r="L358" s="139">
        <f t="shared" ref="L358:L389" si="107">J358/K358</f>
        <v>0.27486910994764396</v>
      </c>
      <c r="M358" s="175">
        <f t="shared" ref="M358:M389" si="108">SQRT(POWER(H358,2)+POWER(J358,2))*1.96*SQRT(2)</f>
        <v>61.193202657811597</v>
      </c>
      <c r="N358" s="365">
        <v>37.1</v>
      </c>
      <c r="O358" s="140">
        <f t="shared" ref="O358:O389" si="109">(N358-I358)/H358</f>
        <v>5.4478707782672542</v>
      </c>
      <c r="P358" s="136">
        <f t="shared" si="106"/>
        <v>20.43</v>
      </c>
      <c r="Q358" s="157">
        <f t="shared" si="100"/>
        <v>13.824823523450323</v>
      </c>
      <c r="R358" s="137" t="str">
        <f t="shared" si="105"/>
        <v>13s/2of32s/R4s(N3,R1)</v>
      </c>
    </row>
    <row r="359" spans="2:18" ht="18" x14ac:dyDescent="0.25">
      <c r="B359" s="194">
        <v>358</v>
      </c>
      <c r="C359" s="123" t="s">
        <v>280</v>
      </c>
      <c r="D359" s="123"/>
      <c r="E359" s="123" t="s">
        <v>371</v>
      </c>
      <c r="F359" s="123">
        <v>3</v>
      </c>
      <c r="G359" s="148">
        <v>34</v>
      </c>
      <c r="H359" s="125">
        <v>6.5</v>
      </c>
      <c r="I359" s="440">
        <v>7</v>
      </c>
      <c r="J359" s="122">
        <v>21</v>
      </c>
      <c r="K359" s="123">
        <v>76.400000000000006</v>
      </c>
      <c r="L359" s="126">
        <f t="shared" si="107"/>
        <v>0.27486910994764396</v>
      </c>
      <c r="M359" s="149">
        <f t="shared" si="108"/>
        <v>60.933622902302467</v>
      </c>
      <c r="N359" s="361">
        <v>37.1</v>
      </c>
      <c r="O359" s="142">
        <f t="shared" si="109"/>
        <v>4.6307692307692312</v>
      </c>
      <c r="P359" s="129">
        <f t="shared" si="106"/>
        <v>20.71834935510066</v>
      </c>
      <c r="Q359" s="155">
        <f t="shared" si="100"/>
        <v>13.189791061093201</v>
      </c>
      <c r="R359" s="130" t="str">
        <f t="shared" si="105"/>
        <v>13s/2of32s/R4s/31s(N3,R1)</v>
      </c>
    </row>
    <row r="360" spans="2:18" ht="18" x14ac:dyDescent="0.25">
      <c r="B360" s="192">
        <v>359</v>
      </c>
      <c r="C360" s="111" t="s">
        <v>281</v>
      </c>
      <c r="D360" s="111" t="s">
        <v>310</v>
      </c>
      <c r="E360" s="111" t="s">
        <v>369</v>
      </c>
      <c r="F360" s="111">
        <v>1</v>
      </c>
      <c r="G360" s="145">
        <v>35</v>
      </c>
      <c r="H360" s="144">
        <v>8.9600000000000009</v>
      </c>
      <c r="I360" s="439">
        <v>9</v>
      </c>
      <c r="J360" s="114">
        <v>28</v>
      </c>
      <c r="K360" s="111">
        <v>54.8</v>
      </c>
      <c r="L360" s="115">
        <f t="shared" si="107"/>
        <v>0.51094890510948909</v>
      </c>
      <c r="M360" s="146">
        <f t="shared" si="108"/>
        <v>81.488946422935186</v>
      </c>
      <c r="N360" s="360">
        <v>38.5</v>
      </c>
      <c r="O360" s="138">
        <f t="shared" si="109"/>
        <v>3.292410714285714</v>
      </c>
      <c r="P360" s="119">
        <f t="shared" si="106"/>
        <v>28.346682345558538</v>
      </c>
      <c r="Q360" s="152">
        <f t="shared" si="100"/>
        <v>18.174197093682022</v>
      </c>
      <c r="R360" s="120" t="str">
        <f t="shared" si="105"/>
        <v>13s/2of32s/R4s/31s/6x(N6,R1/N3,R2)</v>
      </c>
    </row>
    <row r="361" spans="2:18" ht="18" x14ac:dyDescent="0.25">
      <c r="B361" s="193">
        <v>360</v>
      </c>
      <c r="C361" s="132" t="s">
        <v>281</v>
      </c>
      <c r="D361" s="132"/>
      <c r="E361" s="132" t="s">
        <v>370</v>
      </c>
      <c r="F361" s="132">
        <v>2</v>
      </c>
      <c r="G361" s="179">
        <v>35</v>
      </c>
      <c r="H361" s="134">
        <v>6.95</v>
      </c>
      <c r="I361" s="449">
        <v>8</v>
      </c>
      <c r="J361" s="131">
        <v>28</v>
      </c>
      <c r="K361" s="132">
        <v>54.8</v>
      </c>
      <c r="L361" s="139">
        <f t="shared" si="107"/>
        <v>0.51094890510948909</v>
      </c>
      <c r="M361" s="175">
        <f t="shared" si="108"/>
        <v>79.967159309306481</v>
      </c>
      <c r="N361" s="365">
        <v>38.5</v>
      </c>
      <c r="O361" s="140">
        <f t="shared" si="109"/>
        <v>4.3884892086330938</v>
      </c>
      <c r="P361" s="136">
        <f t="shared" si="106"/>
        <v>22.33209573685372</v>
      </c>
      <c r="Q361" s="157">
        <f t="shared" si="100"/>
        <v>14.097172968871657</v>
      </c>
      <c r="R361" s="137" t="str">
        <f t="shared" si="105"/>
        <v>13s/2of32s/R4s/31s(N3,R1)</v>
      </c>
    </row>
    <row r="362" spans="2:18" ht="18" x14ac:dyDescent="0.25">
      <c r="B362" s="194">
        <v>361</v>
      </c>
      <c r="C362" s="123" t="s">
        <v>281</v>
      </c>
      <c r="D362" s="123"/>
      <c r="E362" s="123" t="s">
        <v>371</v>
      </c>
      <c r="F362" s="123">
        <v>3</v>
      </c>
      <c r="G362" s="148">
        <v>35</v>
      </c>
      <c r="H362" s="125">
        <v>9.08</v>
      </c>
      <c r="I362" s="440">
        <v>6</v>
      </c>
      <c r="J362" s="122">
        <v>28</v>
      </c>
      <c r="K362" s="123">
        <v>54.8</v>
      </c>
      <c r="L362" s="126">
        <f t="shared" si="107"/>
        <v>0.51094890510948909</v>
      </c>
      <c r="M362" s="149">
        <f t="shared" si="108"/>
        <v>81.590936877082129</v>
      </c>
      <c r="N362" s="361">
        <v>38.5</v>
      </c>
      <c r="O362" s="142">
        <f t="shared" si="109"/>
        <v>3.5792951541850222</v>
      </c>
      <c r="P362" s="129">
        <f t="shared" si="106"/>
        <v>27.892966855463762</v>
      </c>
      <c r="Q362" s="155">
        <f t="shared" si="100"/>
        <v>18.417601519043835</v>
      </c>
      <c r="R362" s="130" t="str">
        <f t="shared" si="105"/>
        <v>13s/2of32s/R4s/31s/6x(N6,R1/N3,R2)</v>
      </c>
    </row>
    <row r="363" spans="2:18" ht="18" x14ac:dyDescent="0.25">
      <c r="B363" s="192">
        <v>362</v>
      </c>
      <c r="C363" s="111" t="s">
        <v>281</v>
      </c>
      <c r="D363" s="111" t="s">
        <v>315</v>
      </c>
      <c r="E363" s="111" t="s">
        <v>369</v>
      </c>
      <c r="F363" s="111">
        <v>1</v>
      </c>
      <c r="G363" s="145">
        <v>34</v>
      </c>
      <c r="H363" s="144">
        <v>10.26</v>
      </c>
      <c r="I363" s="439">
        <v>9</v>
      </c>
      <c r="J363" s="114">
        <v>28</v>
      </c>
      <c r="K363" s="111">
        <v>54.8</v>
      </c>
      <c r="L363" s="115">
        <f t="shared" si="107"/>
        <v>0.51094890510948909</v>
      </c>
      <c r="M363" s="146">
        <f t="shared" si="108"/>
        <v>82.658458879415363</v>
      </c>
      <c r="N363" s="360">
        <v>38.5</v>
      </c>
      <c r="O363" s="138">
        <f t="shared" si="109"/>
        <v>2.8752436647173489</v>
      </c>
      <c r="P363" s="119">
        <f t="shared" si="106"/>
        <v>32.068807274359301</v>
      </c>
      <c r="Q363" s="152">
        <f t="shared" si="100"/>
        <v>20.819577890279422</v>
      </c>
      <c r="R363" s="120" t="str">
        <f t="shared" si="105"/>
        <v>13s/2of32s/R4s/31s/12x(N6,R2)</v>
      </c>
    </row>
    <row r="364" spans="2:18" ht="18" x14ac:dyDescent="0.25">
      <c r="B364" s="193">
        <v>363</v>
      </c>
      <c r="C364" s="132" t="s">
        <v>281</v>
      </c>
      <c r="D364" s="132"/>
      <c r="E364" s="132" t="s">
        <v>370</v>
      </c>
      <c r="F364" s="132">
        <v>2</v>
      </c>
      <c r="G364" s="179">
        <v>33</v>
      </c>
      <c r="H364" s="134">
        <v>7.26</v>
      </c>
      <c r="I364" s="449">
        <v>4</v>
      </c>
      <c r="J364" s="131">
        <v>28</v>
      </c>
      <c r="K364" s="132">
        <v>54.8</v>
      </c>
      <c r="L364" s="139">
        <f t="shared" si="107"/>
        <v>0.51094890510948909</v>
      </c>
      <c r="M364" s="175">
        <f t="shared" si="108"/>
        <v>80.178499813353966</v>
      </c>
      <c r="N364" s="365">
        <v>38.5</v>
      </c>
      <c r="O364" s="140">
        <f t="shared" si="109"/>
        <v>4.7520661157024797</v>
      </c>
      <c r="P364" s="136">
        <f t="shared" si="106"/>
        <v>22.14426336548588</v>
      </c>
      <c r="Q364" s="157">
        <f t="shared" si="100"/>
        <v>14.738358117510918</v>
      </c>
      <c r="R364" s="137" t="str">
        <f t="shared" si="105"/>
        <v>13s/2of32s/R4s/31s(N3,R1)</v>
      </c>
    </row>
    <row r="365" spans="2:18" ht="18" x14ac:dyDescent="0.25">
      <c r="B365" s="194">
        <v>364</v>
      </c>
      <c r="C365" s="123" t="s">
        <v>281</v>
      </c>
      <c r="D365" s="123"/>
      <c r="E365" s="123" t="s">
        <v>371</v>
      </c>
      <c r="F365" s="123">
        <v>3</v>
      </c>
      <c r="G365" s="148">
        <v>34</v>
      </c>
      <c r="H365" s="125">
        <v>7.45</v>
      </c>
      <c r="I365" s="440">
        <v>0</v>
      </c>
      <c r="J365" s="122">
        <v>28</v>
      </c>
      <c r="K365" s="123">
        <v>54.8</v>
      </c>
      <c r="L365" s="126">
        <f t="shared" si="107"/>
        <v>0.51094890510948909</v>
      </c>
      <c r="M365" s="149">
        <f t="shared" si="108"/>
        <v>80.312300477573174</v>
      </c>
      <c r="N365" s="361">
        <v>38.5</v>
      </c>
      <c r="O365" s="142">
        <f t="shared" si="109"/>
        <v>5.1677852348993287</v>
      </c>
      <c r="P365" s="129">
        <f t="shared" si="106"/>
        <v>22.35</v>
      </c>
      <c r="Q365" s="155">
        <f t="shared" si="100"/>
        <v>15.117529754637593</v>
      </c>
      <c r="R365" s="130" t="str">
        <f t="shared" si="105"/>
        <v>13s/2of32s/R4s(N3,R1)</v>
      </c>
    </row>
    <row r="366" spans="2:18" ht="18" x14ac:dyDescent="0.25">
      <c r="B366" s="192">
        <v>365</v>
      </c>
      <c r="C366" s="111" t="s">
        <v>13</v>
      </c>
      <c r="D366" s="111" t="s">
        <v>310</v>
      </c>
      <c r="E366" s="111" t="s">
        <v>369</v>
      </c>
      <c r="F366" s="111">
        <v>1</v>
      </c>
      <c r="G366" s="145">
        <v>35</v>
      </c>
      <c r="H366" s="144">
        <v>3.69</v>
      </c>
      <c r="I366" s="439">
        <v>3</v>
      </c>
      <c r="J366" s="114">
        <v>10.199999999999999</v>
      </c>
      <c r="K366" s="111">
        <v>35.299999999999997</v>
      </c>
      <c r="L366" s="115">
        <f t="shared" si="107"/>
        <v>0.28895184135977336</v>
      </c>
      <c r="M366" s="146">
        <f t="shared" si="108"/>
        <v>30.066182789306659</v>
      </c>
      <c r="N366" s="360">
        <v>17.600000000000001</v>
      </c>
      <c r="O366" s="138">
        <f t="shared" si="109"/>
        <v>3.9566395663956646</v>
      </c>
      <c r="P366" s="119">
        <f t="shared" si="106"/>
        <v>11.469302507127448</v>
      </c>
      <c r="Q366" s="152">
        <f t="shared" si="100"/>
        <v>7.4846860798757424</v>
      </c>
      <c r="R366" s="120" t="str">
        <f t="shared" si="105"/>
        <v>13s/2of32s/R4s/31s/6x(N6,R1/N3,R2)</v>
      </c>
    </row>
    <row r="367" spans="2:18" ht="18" x14ac:dyDescent="0.25">
      <c r="B367" s="193">
        <v>366</v>
      </c>
      <c r="C367" s="132" t="s">
        <v>13</v>
      </c>
      <c r="D367" s="132"/>
      <c r="E367" s="132" t="s">
        <v>370</v>
      </c>
      <c r="F367" s="132">
        <v>2</v>
      </c>
      <c r="G367" s="179">
        <v>35</v>
      </c>
      <c r="H367" s="134">
        <v>3.17</v>
      </c>
      <c r="I367" s="449">
        <v>4</v>
      </c>
      <c r="J367" s="131">
        <v>10.199999999999999</v>
      </c>
      <c r="K367" s="132">
        <v>35.299999999999997</v>
      </c>
      <c r="L367" s="139">
        <f t="shared" si="107"/>
        <v>0.28895184135977336</v>
      </c>
      <c r="M367" s="175">
        <f t="shared" si="108"/>
        <v>29.606888328225239</v>
      </c>
      <c r="N367" s="365">
        <v>17.600000000000001</v>
      </c>
      <c r="O367" s="140">
        <f t="shared" si="109"/>
        <v>4.2902208201892753</v>
      </c>
      <c r="P367" s="136">
        <f t="shared" si="106"/>
        <v>10.316981147603208</v>
      </c>
      <c r="Q367" s="157">
        <f t="shared" si="100"/>
        <v>6.4299335699745539</v>
      </c>
      <c r="R367" s="137" t="str">
        <f t="shared" si="105"/>
        <v>13s/2of32s/R4s/31s(N3,R1)</v>
      </c>
    </row>
    <row r="368" spans="2:18" ht="18" x14ac:dyDescent="0.25">
      <c r="B368" s="194">
        <v>367</v>
      </c>
      <c r="C368" s="195" t="s">
        <v>13</v>
      </c>
      <c r="D368" s="123"/>
      <c r="E368" s="123" t="s">
        <v>371</v>
      </c>
      <c r="F368" s="123">
        <v>3</v>
      </c>
      <c r="G368" s="148">
        <v>35</v>
      </c>
      <c r="H368" s="125">
        <v>3.67</v>
      </c>
      <c r="I368" s="440">
        <v>5</v>
      </c>
      <c r="J368" s="122">
        <v>10.199999999999999</v>
      </c>
      <c r="K368" s="123">
        <v>35.299999999999997</v>
      </c>
      <c r="L368" s="126">
        <f t="shared" si="107"/>
        <v>0.28895184135977336</v>
      </c>
      <c r="M368" s="149">
        <f t="shared" si="108"/>
        <v>30.047368944385134</v>
      </c>
      <c r="N368" s="361">
        <v>17.600000000000001</v>
      </c>
      <c r="O368" s="142">
        <f t="shared" si="109"/>
        <v>3.4332425068119896</v>
      </c>
      <c r="P368" s="129">
        <f t="shared" si="106"/>
        <v>12.092150346402413</v>
      </c>
      <c r="Q368" s="155">
        <f t="shared" si="100"/>
        <v>7.4441186756487738</v>
      </c>
      <c r="R368" s="130" t="str">
        <f t="shared" si="105"/>
        <v>13s/2of32s/R4s/31s/6x(N6,R1/N3,R2)</v>
      </c>
    </row>
    <row r="369" spans="2:18" ht="18" x14ac:dyDescent="0.25">
      <c r="B369" s="192">
        <v>368</v>
      </c>
      <c r="C369" s="111" t="s">
        <v>13</v>
      </c>
      <c r="D369" s="111" t="s">
        <v>315</v>
      </c>
      <c r="E369" s="111" t="s">
        <v>369</v>
      </c>
      <c r="F369" s="111">
        <v>1</v>
      </c>
      <c r="G369" s="145">
        <v>34</v>
      </c>
      <c r="H369" s="144">
        <v>4.3</v>
      </c>
      <c r="I369" s="439">
        <v>2</v>
      </c>
      <c r="J369" s="114">
        <v>10.199999999999999</v>
      </c>
      <c r="K369" s="111">
        <v>35.299999999999997</v>
      </c>
      <c r="L369" s="115">
        <f t="shared" si="107"/>
        <v>0.28895184135977336</v>
      </c>
      <c r="M369" s="146">
        <f t="shared" si="108"/>
        <v>30.682609015531909</v>
      </c>
      <c r="N369" s="360">
        <v>17.600000000000001</v>
      </c>
      <c r="O369" s="138">
        <f t="shared" si="109"/>
        <v>3.6279069767441867</v>
      </c>
      <c r="P369" s="119">
        <f t="shared" si="106"/>
        <v>13.054118124178286</v>
      </c>
      <c r="Q369" s="152">
        <f t="shared" si="100"/>
        <v>8.7255540865693479</v>
      </c>
      <c r="R369" s="120" t="str">
        <f t="shared" si="105"/>
        <v>13s/2of32s/R4s/31s/6x(N6,R1/N3,R2)</v>
      </c>
    </row>
    <row r="370" spans="2:18" ht="18" x14ac:dyDescent="0.25">
      <c r="B370" s="193">
        <v>369</v>
      </c>
      <c r="C370" s="132" t="s">
        <v>13</v>
      </c>
      <c r="D370" s="132"/>
      <c r="E370" s="132" t="s">
        <v>370</v>
      </c>
      <c r="F370" s="132">
        <v>2</v>
      </c>
      <c r="G370" s="179">
        <v>33</v>
      </c>
      <c r="H370" s="134">
        <v>3.15</v>
      </c>
      <c r="I370" s="449">
        <v>2</v>
      </c>
      <c r="J370" s="131">
        <v>10.199999999999999</v>
      </c>
      <c r="K370" s="132">
        <v>35.299999999999997</v>
      </c>
      <c r="L370" s="139">
        <f t="shared" si="107"/>
        <v>0.28895184135977336</v>
      </c>
      <c r="M370" s="175">
        <f t="shared" si="108"/>
        <v>29.59048292948258</v>
      </c>
      <c r="N370" s="365">
        <v>17.600000000000001</v>
      </c>
      <c r="O370" s="140">
        <f t="shared" si="109"/>
        <v>4.9523809523809526</v>
      </c>
      <c r="P370" s="136">
        <f t="shared" si="106"/>
        <v>9.6593219223711557</v>
      </c>
      <c r="Q370" s="157">
        <f t="shared" si="100"/>
        <v>6.3947421584241591</v>
      </c>
      <c r="R370" s="137" t="str">
        <f t="shared" si="105"/>
        <v>13s/2of32s/R4s/31s(N3,R1)</v>
      </c>
    </row>
    <row r="371" spans="2:18" ht="18" x14ac:dyDescent="0.25">
      <c r="B371" s="194">
        <v>370</v>
      </c>
      <c r="C371" s="195" t="s">
        <v>13</v>
      </c>
      <c r="D371" s="123"/>
      <c r="E371" s="123" t="s">
        <v>371</v>
      </c>
      <c r="F371" s="123">
        <v>3</v>
      </c>
      <c r="G371" s="148">
        <v>34</v>
      </c>
      <c r="H371" s="125">
        <v>3.17</v>
      </c>
      <c r="I371" s="440">
        <v>1</v>
      </c>
      <c r="J371" s="122">
        <v>10.199999999999999</v>
      </c>
      <c r="K371" s="123">
        <v>35.299999999999997</v>
      </c>
      <c r="L371" s="126">
        <f t="shared" si="107"/>
        <v>0.28895184135977336</v>
      </c>
      <c r="M371" s="149">
        <f t="shared" si="108"/>
        <v>29.606888328225239</v>
      </c>
      <c r="N371" s="361">
        <v>17.600000000000001</v>
      </c>
      <c r="O371" s="142">
        <f t="shared" si="109"/>
        <v>5.2365930599369088</v>
      </c>
      <c r="P371" s="129">
        <f t="shared" si="106"/>
        <v>9.5624316991024827</v>
      </c>
      <c r="Q371" s="155">
        <f t="shared" si="100"/>
        <v>6.4325596405639152</v>
      </c>
      <c r="R371" s="130" t="str">
        <f t="shared" si="105"/>
        <v>13s/2of32s/R4s(N3,R1)</v>
      </c>
    </row>
    <row r="372" spans="2:18" ht="18" x14ac:dyDescent="0.25">
      <c r="B372" s="192">
        <v>371</v>
      </c>
      <c r="C372" s="111" t="s">
        <v>14</v>
      </c>
      <c r="D372" s="111" t="s">
        <v>310</v>
      </c>
      <c r="E372" s="111" t="s">
        <v>369</v>
      </c>
      <c r="F372" s="111">
        <v>1</v>
      </c>
      <c r="G372" s="145">
        <v>35</v>
      </c>
      <c r="H372" s="144">
        <v>11.49</v>
      </c>
      <c r="I372" s="439">
        <v>20</v>
      </c>
      <c r="J372" s="114">
        <v>17.8</v>
      </c>
      <c r="K372" s="111">
        <v>49.8</v>
      </c>
      <c r="L372" s="115">
        <f t="shared" si="107"/>
        <v>0.35742971887550207</v>
      </c>
      <c r="M372" s="146">
        <f t="shared" si="108"/>
        <v>58.72547931111334</v>
      </c>
      <c r="N372" s="621">
        <v>41.9</v>
      </c>
      <c r="O372" s="138">
        <f t="shared" si="109"/>
        <v>1.9060052219321146</v>
      </c>
      <c r="P372" s="119">
        <f t="shared" si="106"/>
        <v>39.851987403390559</v>
      </c>
      <c r="Q372" s="152">
        <f t="shared" si="100"/>
        <v>23.305973728393575</v>
      </c>
      <c r="R372" s="120" t="str">
        <f t="shared" si="105"/>
        <v>Unaceptable</v>
      </c>
    </row>
    <row r="373" spans="2:18" ht="18" x14ac:dyDescent="0.25">
      <c r="B373" s="193">
        <v>372</v>
      </c>
      <c r="C373" s="132" t="s">
        <v>14</v>
      </c>
      <c r="D373" s="132"/>
      <c r="E373" s="132" t="s">
        <v>370</v>
      </c>
      <c r="F373" s="132">
        <v>2</v>
      </c>
      <c r="G373" s="179">
        <v>35</v>
      </c>
      <c r="H373" s="134">
        <v>13.09</v>
      </c>
      <c r="I373" s="449">
        <v>31</v>
      </c>
      <c r="J373" s="131">
        <v>17.8</v>
      </c>
      <c r="K373" s="132">
        <v>49.8</v>
      </c>
      <c r="L373" s="139">
        <f t="shared" si="107"/>
        <v>0.35742971887550207</v>
      </c>
      <c r="M373" s="175">
        <f t="shared" si="108"/>
        <v>61.244157353334536</v>
      </c>
      <c r="N373" s="622">
        <v>41.9</v>
      </c>
      <c r="O373" s="140">
        <f t="shared" si="109"/>
        <v>0.83269671504965614</v>
      </c>
      <c r="P373" s="136">
        <f t="shared" si="106"/>
        <v>50.031319191082694</v>
      </c>
      <c r="Q373" s="157">
        <f t="shared" si="100"/>
        <v>26.551366066551076</v>
      </c>
      <c r="R373" s="137" t="str">
        <f t="shared" si="105"/>
        <v>Unaceptable</v>
      </c>
    </row>
    <row r="374" spans="2:18" ht="18" x14ac:dyDescent="0.25">
      <c r="B374" s="194">
        <v>373</v>
      </c>
      <c r="C374" s="195" t="s">
        <v>14</v>
      </c>
      <c r="D374" s="123"/>
      <c r="E374" s="123" t="s">
        <v>371</v>
      </c>
      <c r="F374" s="123">
        <v>3</v>
      </c>
      <c r="G374" s="148">
        <v>35</v>
      </c>
      <c r="H374" s="125">
        <v>12.18</v>
      </c>
      <c r="I374" s="440">
        <v>30</v>
      </c>
      <c r="J374" s="122">
        <v>17.8</v>
      </c>
      <c r="K374" s="123">
        <v>49.8</v>
      </c>
      <c r="L374" s="126">
        <f t="shared" si="107"/>
        <v>0.35742971887550207</v>
      </c>
      <c r="M374" s="149">
        <f t="shared" si="108"/>
        <v>59.784331121791439</v>
      </c>
      <c r="N374" s="623">
        <v>41.9</v>
      </c>
      <c r="O374" s="142">
        <f t="shared" si="109"/>
        <v>0.97701149425287348</v>
      </c>
      <c r="P374" s="129">
        <f t="shared" si="106"/>
        <v>47.277601462003119</v>
      </c>
      <c r="Q374" s="155">
        <f t="shared" si="100"/>
        <v>24.705549174223997</v>
      </c>
      <c r="R374" s="130" t="str">
        <f t="shared" si="105"/>
        <v>Unaceptable</v>
      </c>
    </row>
    <row r="375" spans="2:18" ht="18" x14ac:dyDescent="0.25">
      <c r="B375" s="192">
        <v>374</v>
      </c>
      <c r="C375" s="111" t="s">
        <v>14</v>
      </c>
      <c r="D375" s="111" t="s">
        <v>315</v>
      </c>
      <c r="E375" s="111" t="s">
        <v>369</v>
      </c>
      <c r="F375" s="111">
        <v>1</v>
      </c>
      <c r="G375" s="145">
        <v>34</v>
      </c>
      <c r="H375" s="144">
        <v>11.32</v>
      </c>
      <c r="I375" s="439">
        <v>9</v>
      </c>
      <c r="J375" s="114">
        <v>17.8</v>
      </c>
      <c r="K375" s="111">
        <v>49.8</v>
      </c>
      <c r="L375" s="115">
        <f t="shared" si="107"/>
        <v>0.35742971887550207</v>
      </c>
      <c r="M375" s="146">
        <f t="shared" si="108"/>
        <v>58.471264529510563</v>
      </c>
      <c r="N375" s="621">
        <v>41.9</v>
      </c>
      <c r="O375" s="138">
        <f t="shared" si="109"/>
        <v>2.9063604240282683</v>
      </c>
      <c r="P375" s="119">
        <f t="shared" si="106"/>
        <v>35.132344072094021</v>
      </c>
      <c r="Q375" s="152">
        <f t="shared" si="100"/>
        <v>22.970528432550005</v>
      </c>
      <c r="R375" s="120" t="str">
        <f t="shared" si="105"/>
        <v>13s/2of32s/R4s/31s/12x(N6,R2)</v>
      </c>
    </row>
    <row r="376" spans="2:18" ht="18" x14ac:dyDescent="0.25">
      <c r="B376" s="193">
        <v>375</v>
      </c>
      <c r="C376" s="132" t="s">
        <v>14</v>
      </c>
      <c r="D376" s="132"/>
      <c r="E376" s="132" t="s">
        <v>370</v>
      </c>
      <c r="F376" s="132">
        <v>2</v>
      </c>
      <c r="G376" s="179">
        <v>33</v>
      </c>
      <c r="H376" s="134">
        <v>8.57</v>
      </c>
      <c r="I376" s="449">
        <v>17</v>
      </c>
      <c r="J376" s="131">
        <v>17.8</v>
      </c>
      <c r="K376" s="132">
        <v>49.8</v>
      </c>
      <c r="L376" s="139">
        <f t="shared" si="107"/>
        <v>0.35742971887550207</v>
      </c>
      <c r="M376" s="175">
        <f t="shared" si="108"/>
        <v>54.759811391932317</v>
      </c>
      <c r="N376" s="622">
        <v>41.9</v>
      </c>
      <c r="O376" s="140">
        <f t="shared" si="109"/>
        <v>2.9054842473745621</v>
      </c>
      <c r="P376" s="136">
        <f t="shared" si="106"/>
        <v>30.822136525555784</v>
      </c>
      <c r="Q376" s="157">
        <f t="shared" si="100"/>
        <v>17.397758824665093</v>
      </c>
      <c r="R376" s="137" t="str">
        <f t="shared" si="105"/>
        <v>13s/2of32s/R4s/31s/12x(N6,R2)</v>
      </c>
    </row>
    <row r="377" spans="2:18" ht="18" x14ac:dyDescent="0.25">
      <c r="B377" s="194">
        <v>376</v>
      </c>
      <c r="C377" s="195" t="s">
        <v>14</v>
      </c>
      <c r="D377" s="123"/>
      <c r="E377" s="123" t="s">
        <v>371</v>
      </c>
      <c r="F377" s="123">
        <v>3</v>
      </c>
      <c r="G377" s="148">
        <v>34</v>
      </c>
      <c r="H377" s="125">
        <v>8.0500000000000007</v>
      </c>
      <c r="I377" s="440">
        <v>14</v>
      </c>
      <c r="J377" s="122">
        <v>17.8</v>
      </c>
      <c r="K377" s="123">
        <v>49.8</v>
      </c>
      <c r="L377" s="126">
        <f t="shared" si="107"/>
        <v>0.35742971887550207</v>
      </c>
      <c r="M377" s="149">
        <f t="shared" si="108"/>
        <v>54.150121477241406</v>
      </c>
      <c r="N377" s="623">
        <v>41.9</v>
      </c>
      <c r="O377" s="142">
        <f t="shared" si="109"/>
        <v>3.4658385093167698</v>
      </c>
      <c r="P377" s="129">
        <f t="shared" si="106"/>
        <v>27.91455713422658</v>
      </c>
      <c r="Q377" s="155">
        <f t="shared" si="100"/>
        <v>16.335048929507735</v>
      </c>
      <c r="R377" s="130" t="str">
        <f t="shared" si="105"/>
        <v>13s/2of32s/R4s/31s/6x(N6,R1/N3,R2)</v>
      </c>
    </row>
    <row r="378" spans="2:18" ht="18" x14ac:dyDescent="0.25">
      <c r="B378" s="192">
        <v>377</v>
      </c>
      <c r="C378" s="111" t="s">
        <v>15</v>
      </c>
      <c r="D378" s="111" t="s">
        <v>310</v>
      </c>
      <c r="E378" s="111" t="s">
        <v>369</v>
      </c>
      <c r="F378" s="111">
        <v>1</v>
      </c>
      <c r="G378" s="145">
        <v>35</v>
      </c>
      <c r="H378" s="144">
        <v>4.3</v>
      </c>
      <c r="I378" s="439">
        <v>2</v>
      </c>
      <c r="J378" s="114">
        <v>17.100000000000001</v>
      </c>
      <c r="K378" s="111">
        <v>32.799999999999997</v>
      </c>
      <c r="L378" s="115">
        <f t="shared" si="107"/>
        <v>0.52134146341463428</v>
      </c>
      <c r="M378" s="146">
        <f t="shared" si="108"/>
        <v>48.874399024438155</v>
      </c>
      <c r="N378" s="360">
        <v>23.35</v>
      </c>
      <c r="O378" s="138">
        <f t="shared" si="109"/>
        <v>4.9651162790697683</v>
      </c>
      <c r="P378" s="119">
        <f t="shared" si="106"/>
        <v>13.054118124178286</v>
      </c>
      <c r="Q378" s="152">
        <f t="shared" si="100"/>
        <v>8.7219919087982909</v>
      </c>
      <c r="R378" s="120" t="str">
        <f t="shared" si="105"/>
        <v>13s/2of32s/R4s/31s(N3,R1)</v>
      </c>
    </row>
    <row r="379" spans="2:18" ht="18" x14ac:dyDescent="0.25">
      <c r="B379" s="193">
        <v>378</v>
      </c>
      <c r="C379" s="132" t="s">
        <v>15</v>
      </c>
      <c r="D379" s="132"/>
      <c r="E379" s="132" t="s">
        <v>370</v>
      </c>
      <c r="F379" s="132">
        <v>2</v>
      </c>
      <c r="G379" s="179">
        <v>35</v>
      </c>
      <c r="H379" s="134">
        <v>2.82</v>
      </c>
      <c r="I379" s="449">
        <v>1</v>
      </c>
      <c r="J379" s="131">
        <v>17.100000000000001</v>
      </c>
      <c r="K379" s="132">
        <v>32.799999999999997</v>
      </c>
      <c r="L379" s="139">
        <f t="shared" si="107"/>
        <v>0.52134146341463428</v>
      </c>
      <c r="M379" s="175">
        <f t="shared" si="108"/>
        <v>48.038988245798855</v>
      </c>
      <c r="N379" s="365">
        <v>23.35</v>
      </c>
      <c r="O379" s="140">
        <f t="shared" si="109"/>
        <v>7.9255319148936181</v>
      </c>
      <c r="P379" s="136">
        <f t="shared" si="106"/>
        <v>8.5188966421714483</v>
      </c>
      <c r="Q379" s="157">
        <f t="shared" si="100"/>
        <v>5.7200039960025997</v>
      </c>
      <c r="R379" s="137" t="str">
        <f t="shared" si="105"/>
        <v>13s(N3,R1)</v>
      </c>
    </row>
    <row r="380" spans="2:18" ht="18" x14ac:dyDescent="0.25">
      <c r="B380" s="194">
        <v>379</v>
      </c>
      <c r="C380" s="195" t="s">
        <v>15</v>
      </c>
      <c r="D380" s="123"/>
      <c r="E380" s="123" t="s">
        <v>371</v>
      </c>
      <c r="F380" s="123">
        <v>3</v>
      </c>
      <c r="G380" s="148">
        <v>35</v>
      </c>
      <c r="H380" s="125">
        <v>2.77</v>
      </c>
      <c r="I380" s="440">
        <v>3</v>
      </c>
      <c r="J380" s="122">
        <v>17.100000000000001</v>
      </c>
      <c r="K380" s="123">
        <v>32.799999999999997</v>
      </c>
      <c r="L380" s="126">
        <f t="shared" si="107"/>
        <v>0.52134146341463428</v>
      </c>
      <c r="M380" s="149">
        <f t="shared" si="108"/>
        <v>48.016631881880272</v>
      </c>
      <c r="N380" s="361">
        <v>23.35</v>
      </c>
      <c r="O380" s="142">
        <f t="shared" si="109"/>
        <v>7.3465703971119138</v>
      </c>
      <c r="P380" s="129">
        <f t="shared" si="106"/>
        <v>8.8349363325379997</v>
      </c>
      <c r="Q380" s="155">
        <f t="shared" si="100"/>
        <v>5.6185854854351778</v>
      </c>
      <c r="R380" s="130" t="str">
        <f t="shared" si="105"/>
        <v>13s(N3,R1)</v>
      </c>
    </row>
    <row r="381" spans="2:18" ht="18" x14ac:dyDescent="0.25">
      <c r="B381" s="192">
        <v>380</v>
      </c>
      <c r="C381" s="111" t="s">
        <v>15</v>
      </c>
      <c r="D381" s="111" t="s">
        <v>315</v>
      </c>
      <c r="E381" s="111" t="s">
        <v>369</v>
      </c>
      <c r="F381" s="111">
        <v>1</v>
      </c>
      <c r="G381" s="145">
        <v>34</v>
      </c>
      <c r="H381" s="144">
        <v>3.4</v>
      </c>
      <c r="I381" s="439">
        <v>2</v>
      </c>
      <c r="J381" s="114">
        <v>17.100000000000001</v>
      </c>
      <c r="K381" s="111">
        <v>32.799999999999997</v>
      </c>
      <c r="L381" s="115">
        <f t="shared" si="107"/>
        <v>0.52134146341463428</v>
      </c>
      <c r="M381" s="146">
        <f t="shared" si="108"/>
        <v>48.326621069551308</v>
      </c>
      <c r="N381" s="360">
        <v>23.35</v>
      </c>
      <c r="O381" s="138">
        <f t="shared" si="109"/>
        <v>6.2794117647058831</v>
      </c>
      <c r="P381" s="119">
        <f t="shared" si="106"/>
        <v>10.394229168149026</v>
      </c>
      <c r="Q381" s="152">
        <f t="shared" si="100"/>
        <v>6.8992753242641358</v>
      </c>
      <c r="R381" s="120" t="str">
        <f t="shared" si="105"/>
        <v>13s(N3,R1)</v>
      </c>
    </row>
    <row r="382" spans="2:18" ht="18" x14ac:dyDescent="0.25">
      <c r="B382" s="193">
        <v>381</v>
      </c>
      <c r="C382" s="132" t="s">
        <v>15</v>
      </c>
      <c r="D382" s="132"/>
      <c r="E382" s="132" t="s">
        <v>370</v>
      </c>
      <c r="F382" s="132">
        <v>2</v>
      </c>
      <c r="G382" s="179">
        <v>33</v>
      </c>
      <c r="H382" s="134">
        <v>3.27</v>
      </c>
      <c r="I382" s="449">
        <v>1</v>
      </c>
      <c r="J382" s="131">
        <v>17.100000000000001</v>
      </c>
      <c r="K382" s="132">
        <v>32.799999999999997</v>
      </c>
      <c r="L382" s="139">
        <f t="shared" si="107"/>
        <v>0.52134146341463428</v>
      </c>
      <c r="M382" s="175">
        <f t="shared" si="108"/>
        <v>48.257643967355058</v>
      </c>
      <c r="N382" s="365">
        <v>23.35</v>
      </c>
      <c r="O382" s="140">
        <f t="shared" si="109"/>
        <v>6.8348623853211015</v>
      </c>
      <c r="P382" s="136">
        <f t="shared" si="106"/>
        <v>9.8608366784974173</v>
      </c>
      <c r="Q382" s="157">
        <f t="shared" si="100"/>
        <v>6.6383513835069845</v>
      </c>
      <c r="R382" s="137" t="str">
        <f t="shared" si="105"/>
        <v>13s(N3,R1)</v>
      </c>
    </row>
    <row r="383" spans="2:18" ht="18" x14ac:dyDescent="0.25">
      <c r="B383" s="194">
        <v>382</v>
      </c>
      <c r="C383" s="195" t="s">
        <v>15</v>
      </c>
      <c r="D383" s="123"/>
      <c r="E383" s="123" t="s">
        <v>371</v>
      </c>
      <c r="F383" s="123">
        <v>3</v>
      </c>
      <c r="G383" s="148">
        <v>34</v>
      </c>
      <c r="H383" s="125">
        <v>3.15</v>
      </c>
      <c r="I383" s="440">
        <v>4</v>
      </c>
      <c r="J383" s="122">
        <v>17.100000000000001</v>
      </c>
      <c r="K383" s="123">
        <v>32.799999999999997</v>
      </c>
      <c r="L383" s="126">
        <f t="shared" si="107"/>
        <v>0.52134146341463428</v>
      </c>
      <c r="M383" s="149">
        <f t="shared" si="108"/>
        <v>48.196276453684682</v>
      </c>
      <c r="N383" s="361">
        <v>23.35</v>
      </c>
      <c r="O383" s="142">
        <f t="shared" si="109"/>
        <v>6.1428571428571432</v>
      </c>
      <c r="P383" s="129">
        <f t="shared" si="106"/>
        <v>10.261700638783028</v>
      </c>
      <c r="Q383" s="155">
        <f t="shared" si="100"/>
        <v>6.3919756680682429</v>
      </c>
      <c r="R383" s="130" t="str">
        <f t="shared" si="105"/>
        <v>13s(N3,R1)</v>
      </c>
    </row>
    <row r="384" spans="2:18" ht="18" x14ac:dyDescent="0.25">
      <c r="B384" s="192">
        <v>383</v>
      </c>
      <c r="C384" s="111" t="s">
        <v>16</v>
      </c>
      <c r="D384" s="111" t="s">
        <v>310</v>
      </c>
      <c r="E384" s="111" t="s">
        <v>369</v>
      </c>
      <c r="F384" s="111">
        <v>1</v>
      </c>
      <c r="G384" s="145">
        <v>35</v>
      </c>
      <c r="H384" s="144">
        <v>7.26</v>
      </c>
      <c r="I384" s="439">
        <v>5</v>
      </c>
      <c r="J384" s="114">
        <v>21</v>
      </c>
      <c r="K384" s="111">
        <v>76.400000000000006</v>
      </c>
      <c r="L384" s="115">
        <f t="shared" si="107"/>
        <v>0.27486910994764396</v>
      </c>
      <c r="M384" s="146">
        <f t="shared" si="108"/>
        <v>61.589400324406476</v>
      </c>
      <c r="N384" s="360">
        <v>37.1</v>
      </c>
      <c r="O384" s="138">
        <f t="shared" si="109"/>
        <v>4.4214876033057857</v>
      </c>
      <c r="P384" s="119">
        <f t="shared" si="106"/>
        <v>22.346552306787729</v>
      </c>
      <c r="Q384" s="152">
        <f t="shared" si="100"/>
        <v>14.725967734389673</v>
      </c>
      <c r="R384" s="120" t="str">
        <f t="shared" ref="R384:R407" si="110">IF(O384&gt;=6,"13s(N3,R1)",(IF(O384&gt;=6,"13s(N3,R1)",IF(O384&gt;=5,"13s/2of32s/R4s(N3,R1)",IF(O384&gt;=4,"13s/2of32s/R4s/31s(N3,R1)",IF(O384&gt;=3,"13s/2of32s/R4s/31s/6x(N6,R1/N3,R2)",IF(O384&gt;=2,"13s/2of32s/R4s/31s/12x(N6,R2)","Unaceptable")))))))</f>
        <v>13s/2of32s/R4s/31s(N3,R1)</v>
      </c>
    </row>
    <row r="385" spans="2:18" ht="18" x14ac:dyDescent="0.25">
      <c r="B385" s="193">
        <v>384</v>
      </c>
      <c r="C385" s="132" t="s">
        <v>16</v>
      </c>
      <c r="D385" s="132"/>
      <c r="E385" s="132" t="s">
        <v>370</v>
      </c>
      <c r="F385" s="132">
        <v>2</v>
      </c>
      <c r="G385" s="179">
        <v>35</v>
      </c>
      <c r="H385" s="134">
        <v>7.07</v>
      </c>
      <c r="I385" s="449">
        <v>3</v>
      </c>
      <c r="J385" s="131">
        <v>21</v>
      </c>
      <c r="K385" s="132">
        <v>76.400000000000006</v>
      </c>
      <c r="L385" s="139">
        <f t="shared" si="107"/>
        <v>0.27486910994764396</v>
      </c>
      <c r="M385" s="175">
        <f t="shared" si="108"/>
        <v>61.419338841117472</v>
      </c>
      <c r="N385" s="365">
        <v>37.1</v>
      </c>
      <c r="O385" s="140">
        <f t="shared" si="109"/>
        <v>4.8231966053748234</v>
      </c>
      <c r="P385" s="136">
        <f t="shared" si="106"/>
        <v>21.421113416440331</v>
      </c>
      <c r="Q385" s="157">
        <f t="shared" si="100"/>
        <v>14.34057739423347</v>
      </c>
      <c r="R385" s="137" t="str">
        <f t="shared" si="110"/>
        <v>13s/2of32s/R4s/31s(N3,R1)</v>
      </c>
    </row>
    <row r="386" spans="2:18" ht="18" x14ac:dyDescent="0.25">
      <c r="B386" s="194">
        <v>385</v>
      </c>
      <c r="C386" s="195" t="s">
        <v>16</v>
      </c>
      <c r="D386" s="123"/>
      <c r="E386" s="123" t="s">
        <v>371</v>
      </c>
      <c r="F386" s="123">
        <v>3</v>
      </c>
      <c r="G386" s="148">
        <v>35</v>
      </c>
      <c r="H386" s="125">
        <v>6.87</v>
      </c>
      <c r="I386" s="440">
        <v>6</v>
      </c>
      <c r="J386" s="122">
        <v>21</v>
      </c>
      <c r="K386" s="123">
        <v>76.400000000000006</v>
      </c>
      <c r="L386" s="126">
        <f t="shared" si="107"/>
        <v>0.27486910994764396</v>
      </c>
      <c r="M386" s="149">
        <f t="shared" si="108"/>
        <v>61.24470933950132</v>
      </c>
      <c r="N386" s="361">
        <v>37.1</v>
      </c>
      <c r="O386" s="142">
        <f t="shared" si="109"/>
        <v>4.5269286754002911</v>
      </c>
      <c r="P386" s="129">
        <f t="shared" ref="P386:P407" si="111">SQRT(POWER(3,2)*POWER(H386,2)+POWER(I386,2))</f>
        <v>21.465602716905018</v>
      </c>
      <c r="Q386" s="155">
        <f t="shared" si="100"/>
        <v>13.934903351963781</v>
      </c>
      <c r="R386" s="130" t="str">
        <f t="shared" si="110"/>
        <v>13s/2of32s/R4s/31s(N3,R1)</v>
      </c>
    </row>
    <row r="387" spans="2:18" ht="18" x14ac:dyDescent="0.25">
      <c r="B387" s="192">
        <v>386</v>
      </c>
      <c r="C387" s="111" t="s">
        <v>16</v>
      </c>
      <c r="D387" s="111" t="s">
        <v>315</v>
      </c>
      <c r="E387" s="111" t="s">
        <v>369</v>
      </c>
      <c r="F387" s="111">
        <v>1</v>
      </c>
      <c r="G387" s="145">
        <v>34</v>
      </c>
      <c r="H387" s="144">
        <v>7.89</v>
      </c>
      <c r="I387" s="439">
        <v>4</v>
      </c>
      <c r="J387" s="114">
        <v>21</v>
      </c>
      <c r="K387" s="111">
        <v>76.400000000000006</v>
      </c>
      <c r="L387" s="115">
        <f t="shared" si="107"/>
        <v>0.27486910994764396</v>
      </c>
      <c r="M387" s="146">
        <f t="shared" si="108"/>
        <v>62.181882688770365</v>
      </c>
      <c r="N387" s="360">
        <v>37.1</v>
      </c>
      <c r="O387" s="138">
        <f t="shared" si="109"/>
        <v>4.1951837769328266</v>
      </c>
      <c r="P387" s="119">
        <f t="shared" si="111"/>
        <v>24.005601429666367</v>
      </c>
      <c r="Q387" s="152">
        <f t="shared" si="100"/>
        <v>16.010377149542361</v>
      </c>
      <c r="R387" s="120" t="str">
        <f t="shared" si="110"/>
        <v>13s/2of32s/R4s/31s(N3,R1)</v>
      </c>
    </row>
    <row r="388" spans="2:18" ht="18" x14ac:dyDescent="0.25">
      <c r="B388" s="193">
        <v>387</v>
      </c>
      <c r="C388" s="132" t="s">
        <v>16</v>
      </c>
      <c r="D388" s="132"/>
      <c r="E388" s="132" t="s">
        <v>370</v>
      </c>
      <c r="F388" s="132">
        <v>2</v>
      </c>
      <c r="G388" s="179">
        <v>33</v>
      </c>
      <c r="H388" s="134">
        <v>6.95</v>
      </c>
      <c r="I388" s="449">
        <v>1</v>
      </c>
      <c r="J388" s="131">
        <v>21</v>
      </c>
      <c r="K388" s="132">
        <v>76.400000000000006</v>
      </c>
      <c r="L388" s="139">
        <f t="shared" si="107"/>
        <v>0.27486910994764396</v>
      </c>
      <c r="M388" s="175">
        <f t="shared" si="108"/>
        <v>61.314019343050738</v>
      </c>
      <c r="N388" s="365">
        <v>37.1</v>
      </c>
      <c r="O388" s="140">
        <f t="shared" si="109"/>
        <v>5.1942446043165464</v>
      </c>
      <c r="P388" s="136">
        <f t="shared" si="111"/>
        <v>20.873967040311239</v>
      </c>
      <c r="Q388" s="157">
        <f t="shared" ref="Q388:Q407" si="112">SQRT(POWER((H388)/SQRT(G388),2)+POWER(H388,2))*2</f>
        <v>14.109034286046954</v>
      </c>
      <c r="R388" s="137" t="str">
        <f t="shared" si="110"/>
        <v>13s/2of32s/R4s(N3,R1)</v>
      </c>
    </row>
    <row r="389" spans="2:18" ht="18" x14ac:dyDescent="0.25">
      <c r="B389" s="194">
        <v>388</v>
      </c>
      <c r="C389" s="195" t="s">
        <v>16</v>
      </c>
      <c r="D389" s="123"/>
      <c r="E389" s="123" t="s">
        <v>371</v>
      </c>
      <c r="F389" s="123">
        <v>3</v>
      </c>
      <c r="G389" s="148">
        <v>34</v>
      </c>
      <c r="H389" s="125">
        <v>6.37</v>
      </c>
      <c r="I389" s="440">
        <v>4</v>
      </c>
      <c r="J389" s="122">
        <v>21</v>
      </c>
      <c r="K389" s="123">
        <v>76.400000000000006</v>
      </c>
      <c r="L389" s="126">
        <f t="shared" si="107"/>
        <v>0.27486910994764396</v>
      </c>
      <c r="M389" s="149">
        <f t="shared" si="108"/>
        <v>60.828049763904161</v>
      </c>
      <c r="N389" s="361">
        <v>37.1</v>
      </c>
      <c r="O389" s="142">
        <f t="shared" si="109"/>
        <v>5.196232339089482</v>
      </c>
      <c r="P389" s="129">
        <f t="shared" si="111"/>
        <v>19.524141466400003</v>
      </c>
      <c r="Q389" s="155">
        <f t="shared" si="112"/>
        <v>12.925995239871337</v>
      </c>
      <c r="R389" s="130" t="str">
        <f t="shared" si="110"/>
        <v>13s/2of32s/R4s(N3,R1)</v>
      </c>
    </row>
    <row r="390" spans="2:18" ht="18" x14ac:dyDescent="0.25">
      <c r="B390" s="192">
        <v>389</v>
      </c>
      <c r="C390" s="111" t="s">
        <v>17</v>
      </c>
      <c r="D390" s="111" t="s">
        <v>310</v>
      </c>
      <c r="E390" s="111" t="s">
        <v>369</v>
      </c>
      <c r="F390" s="111">
        <v>1</v>
      </c>
      <c r="G390" s="145">
        <v>35</v>
      </c>
      <c r="H390" s="144">
        <v>8.8000000000000007</v>
      </c>
      <c r="I390" s="439">
        <v>8</v>
      </c>
      <c r="J390" s="114">
        <v>28</v>
      </c>
      <c r="K390" s="111">
        <v>54.8</v>
      </c>
      <c r="L390" s="115">
        <f t="shared" ref="L390:L407" si="113">J390/K390</f>
        <v>0.51094890510948909</v>
      </c>
      <c r="M390" s="146">
        <f t="shared" ref="M390:M407" si="114">SQRT(POWER(H390,2)+POWER(J390,2))*1.96*SQRT(2)</f>
        <v>81.354875748168908</v>
      </c>
      <c r="N390" s="360">
        <v>38.5</v>
      </c>
      <c r="O390" s="138">
        <f t="shared" ref="O390:O407" si="115">(N390-I390)/H390</f>
        <v>3.4659090909090908</v>
      </c>
      <c r="P390" s="119">
        <f t="shared" si="111"/>
        <v>27.58550343930667</v>
      </c>
      <c r="Q390" s="152">
        <f t="shared" si="112"/>
        <v>17.849657859866269</v>
      </c>
      <c r="R390" s="120" t="str">
        <f t="shared" si="110"/>
        <v>13s/2of32s/R4s/31s/6x(N6,R1/N3,R2)</v>
      </c>
    </row>
    <row r="391" spans="2:18" ht="18" x14ac:dyDescent="0.25">
      <c r="B391" s="193">
        <v>390</v>
      </c>
      <c r="C391" s="132" t="s">
        <v>17</v>
      </c>
      <c r="D391" s="132"/>
      <c r="E391" s="132" t="s">
        <v>370</v>
      </c>
      <c r="F391" s="132">
        <v>2</v>
      </c>
      <c r="G391" s="179">
        <v>35</v>
      </c>
      <c r="H391" s="134">
        <v>7.12</v>
      </c>
      <c r="I391" s="449">
        <v>5</v>
      </c>
      <c r="J391" s="131">
        <v>28</v>
      </c>
      <c r="K391" s="132">
        <v>54.8</v>
      </c>
      <c r="L391" s="139">
        <f t="shared" si="113"/>
        <v>0.51094890510948909</v>
      </c>
      <c r="M391" s="175">
        <f t="shared" si="114"/>
        <v>80.081983080340876</v>
      </c>
      <c r="N391" s="365">
        <v>38.5</v>
      </c>
      <c r="O391" s="140">
        <f t="shared" si="115"/>
        <v>4.7050561797752808</v>
      </c>
      <c r="P391" s="136">
        <f t="shared" si="111"/>
        <v>21.937401851632295</v>
      </c>
      <c r="Q391" s="157">
        <f t="shared" si="112"/>
        <v>14.441995904800891</v>
      </c>
      <c r="R391" s="137" t="str">
        <f t="shared" si="110"/>
        <v>13s/2of32s/R4s/31s(N3,R1)</v>
      </c>
    </row>
    <row r="392" spans="2:18" ht="18" x14ac:dyDescent="0.25">
      <c r="B392" s="194">
        <v>391</v>
      </c>
      <c r="C392" s="195" t="s">
        <v>17</v>
      </c>
      <c r="D392" s="123"/>
      <c r="E392" s="123" t="s">
        <v>371</v>
      </c>
      <c r="F392" s="123">
        <v>3</v>
      </c>
      <c r="G392" s="148">
        <v>35</v>
      </c>
      <c r="H392" s="125">
        <v>9.5500000000000007</v>
      </c>
      <c r="I392" s="440">
        <v>5</v>
      </c>
      <c r="J392" s="122">
        <v>28</v>
      </c>
      <c r="K392" s="123">
        <v>54.8</v>
      </c>
      <c r="L392" s="126">
        <f t="shared" si="113"/>
        <v>0.51094890510948909</v>
      </c>
      <c r="M392" s="149">
        <f t="shared" si="114"/>
        <v>82.002169776171172</v>
      </c>
      <c r="N392" s="361">
        <v>38.5</v>
      </c>
      <c r="O392" s="142">
        <f t="shared" si="115"/>
        <v>3.5078534031413611</v>
      </c>
      <c r="P392" s="129">
        <f t="shared" si="111"/>
        <v>29.083027696579325</v>
      </c>
      <c r="Q392" s="155">
        <f t="shared" si="112"/>
        <v>19.370935518377603</v>
      </c>
      <c r="R392" s="130" t="str">
        <f t="shared" si="110"/>
        <v>13s/2of32s/R4s/31s/6x(N6,R1/N3,R2)</v>
      </c>
    </row>
    <row r="393" spans="2:18" ht="18" x14ac:dyDescent="0.25">
      <c r="B393" s="192">
        <v>392</v>
      </c>
      <c r="C393" s="111" t="s">
        <v>17</v>
      </c>
      <c r="D393" s="111" t="s">
        <v>315</v>
      </c>
      <c r="E393" s="111" t="s">
        <v>369</v>
      </c>
      <c r="F393" s="111">
        <v>1</v>
      </c>
      <c r="G393" s="145">
        <v>34</v>
      </c>
      <c r="H393" s="144">
        <v>10.38</v>
      </c>
      <c r="I393" s="439">
        <v>9</v>
      </c>
      <c r="J393" s="114">
        <v>28</v>
      </c>
      <c r="K393" s="111">
        <v>54.8</v>
      </c>
      <c r="L393" s="115">
        <f t="shared" si="113"/>
        <v>0.51094890510948909</v>
      </c>
      <c r="M393" s="146">
        <f t="shared" si="114"/>
        <v>82.773489560849129</v>
      </c>
      <c r="N393" s="360">
        <v>38.5</v>
      </c>
      <c r="O393" s="138">
        <f t="shared" si="115"/>
        <v>2.8420038535645471</v>
      </c>
      <c r="P393" s="119">
        <f t="shared" si="111"/>
        <v>32.414496756852486</v>
      </c>
      <c r="Q393" s="152">
        <f t="shared" si="112"/>
        <v>21.063081725253451</v>
      </c>
      <c r="R393" s="120" t="str">
        <f t="shared" si="110"/>
        <v>13s/2of32s/R4s/31s/12x(N6,R2)</v>
      </c>
    </row>
    <row r="394" spans="2:18" ht="18" x14ac:dyDescent="0.25">
      <c r="B394" s="193">
        <v>393</v>
      </c>
      <c r="C394" s="132" t="s">
        <v>17</v>
      </c>
      <c r="D394" s="132"/>
      <c r="E394" s="132" t="s">
        <v>370</v>
      </c>
      <c r="F394" s="132">
        <v>2</v>
      </c>
      <c r="G394" s="179">
        <v>33</v>
      </c>
      <c r="H394" s="134">
        <v>7.66</v>
      </c>
      <c r="I394" s="449">
        <v>2</v>
      </c>
      <c r="J394" s="131">
        <v>28</v>
      </c>
      <c r="K394" s="132">
        <v>54.8</v>
      </c>
      <c r="L394" s="139">
        <f t="shared" si="113"/>
        <v>0.51094890510948909</v>
      </c>
      <c r="M394" s="175">
        <f t="shared" si="114"/>
        <v>80.463937076929071</v>
      </c>
      <c r="N394" s="365">
        <v>38.5</v>
      </c>
      <c r="O394" s="140">
        <f t="shared" si="115"/>
        <v>4.7650130548302867</v>
      </c>
      <c r="P394" s="136">
        <f t="shared" si="111"/>
        <v>23.06686801453548</v>
      </c>
      <c r="Q394" s="157">
        <f t="shared" si="112"/>
        <v>15.550388867787003</v>
      </c>
      <c r="R394" s="137" t="str">
        <f t="shared" si="110"/>
        <v>13s/2of32s/R4s/31s(N3,R1)</v>
      </c>
    </row>
    <row r="395" spans="2:18" ht="18" x14ac:dyDescent="0.25">
      <c r="B395" s="194">
        <v>394</v>
      </c>
      <c r="C395" s="195" t="s">
        <v>17</v>
      </c>
      <c r="D395" s="123"/>
      <c r="E395" s="123" t="s">
        <v>371</v>
      </c>
      <c r="F395" s="123">
        <v>3</v>
      </c>
      <c r="G395" s="148">
        <v>34</v>
      </c>
      <c r="H395" s="125">
        <v>7.27</v>
      </c>
      <c r="I395" s="440">
        <v>2</v>
      </c>
      <c r="J395" s="122">
        <v>28</v>
      </c>
      <c r="K395" s="123">
        <v>54.8</v>
      </c>
      <c r="L395" s="126">
        <f t="shared" si="113"/>
        <v>0.51094890510948909</v>
      </c>
      <c r="M395" s="149">
        <f t="shared" si="114"/>
        <v>80.185461283701557</v>
      </c>
      <c r="N395" s="361">
        <v>38.5</v>
      </c>
      <c r="O395" s="142">
        <f t="shared" si="115"/>
        <v>5.020632737276479</v>
      </c>
      <c r="P395" s="129">
        <f t="shared" si="111"/>
        <v>21.901509080426397</v>
      </c>
      <c r="Q395" s="155">
        <f t="shared" si="112"/>
        <v>14.752274002176549</v>
      </c>
      <c r="R395" s="130" t="str">
        <f t="shared" si="110"/>
        <v>13s/2of32s/R4s(N3,R1)</v>
      </c>
    </row>
    <row r="396" spans="2:18" ht="18" x14ac:dyDescent="0.25">
      <c r="B396" s="192">
        <v>395</v>
      </c>
      <c r="C396" s="111" t="s">
        <v>18</v>
      </c>
      <c r="D396" s="111" t="s">
        <v>310</v>
      </c>
      <c r="E396" s="111" t="s">
        <v>369</v>
      </c>
      <c r="F396" s="111">
        <v>1</v>
      </c>
      <c r="G396" s="145">
        <v>35</v>
      </c>
      <c r="H396" s="144">
        <v>7.44</v>
      </c>
      <c r="I396" s="439">
        <v>5</v>
      </c>
      <c r="J396" s="114">
        <v>9.1</v>
      </c>
      <c r="K396" s="111">
        <v>21.9</v>
      </c>
      <c r="L396" s="115">
        <f t="shared" si="113"/>
        <v>0.41552511415525117</v>
      </c>
      <c r="M396" s="146">
        <f t="shared" si="114"/>
        <v>32.581261048645736</v>
      </c>
      <c r="N396" s="380">
        <v>25</v>
      </c>
      <c r="O396" s="138">
        <f t="shared" si="115"/>
        <v>2.6881720430107525</v>
      </c>
      <c r="P396" s="119">
        <f t="shared" si="111"/>
        <v>22.873180801978553</v>
      </c>
      <c r="Q396" s="152">
        <f t="shared" si="112"/>
        <v>15.091074372432393</v>
      </c>
      <c r="R396" s="120" t="str">
        <f t="shared" si="110"/>
        <v>13s/2of32s/R4s/31s/12x(N6,R2)</v>
      </c>
    </row>
    <row r="397" spans="2:18" ht="18" x14ac:dyDescent="0.25">
      <c r="B397" s="193">
        <v>396</v>
      </c>
      <c r="C397" s="132" t="s">
        <v>18</v>
      </c>
      <c r="D397" s="132"/>
      <c r="E397" s="132" t="s">
        <v>370</v>
      </c>
      <c r="F397" s="132">
        <v>2</v>
      </c>
      <c r="G397" s="179">
        <v>35</v>
      </c>
      <c r="H397" s="134">
        <v>3.2</v>
      </c>
      <c r="I397" s="449">
        <v>2</v>
      </c>
      <c r="J397" s="131">
        <v>9.1</v>
      </c>
      <c r="K397" s="132">
        <v>21.9</v>
      </c>
      <c r="L397" s="139">
        <f t="shared" si="113"/>
        <v>0.41552511415525117</v>
      </c>
      <c r="M397" s="175">
        <f t="shared" si="114"/>
        <v>26.73802086916681</v>
      </c>
      <c r="N397" s="381">
        <v>25</v>
      </c>
      <c r="O397" s="140">
        <f t="shared" si="115"/>
        <v>7.1875</v>
      </c>
      <c r="P397" s="136">
        <f t="shared" si="111"/>
        <v>9.8061205377050111</v>
      </c>
      <c r="Q397" s="157">
        <f t="shared" si="112"/>
        <v>6.4907846763150081</v>
      </c>
      <c r="R397" s="137" t="str">
        <f t="shared" si="110"/>
        <v>13s(N3,R1)</v>
      </c>
    </row>
    <row r="398" spans="2:18" ht="18" x14ac:dyDescent="0.25">
      <c r="B398" s="194">
        <v>397</v>
      </c>
      <c r="C398" s="195" t="s">
        <v>18</v>
      </c>
      <c r="D398" s="123"/>
      <c r="E398" s="123" t="s">
        <v>371</v>
      </c>
      <c r="F398" s="123">
        <v>3</v>
      </c>
      <c r="G398" s="148">
        <v>35</v>
      </c>
      <c r="H398" s="125">
        <v>2.39</v>
      </c>
      <c r="I398" s="440">
        <v>0</v>
      </c>
      <c r="J398" s="122">
        <v>9.1</v>
      </c>
      <c r="K398" s="123">
        <v>21.9</v>
      </c>
      <c r="L398" s="126">
        <f t="shared" si="113"/>
        <v>0.41552511415525117</v>
      </c>
      <c r="M398" s="149">
        <f t="shared" si="114"/>
        <v>26.079359630174974</v>
      </c>
      <c r="N398" s="383">
        <v>25</v>
      </c>
      <c r="O398" s="142">
        <f t="shared" si="115"/>
        <v>10.460251046025103</v>
      </c>
      <c r="P398" s="129">
        <f t="shared" si="111"/>
        <v>7.17</v>
      </c>
      <c r="Q398" s="155">
        <f t="shared" si="112"/>
        <v>4.8478048051227711</v>
      </c>
      <c r="R398" s="130" t="str">
        <f t="shared" si="110"/>
        <v>13s(N3,R1)</v>
      </c>
    </row>
    <row r="399" spans="2:18" ht="18" x14ac:dyDescent="0.25">
      <c r="B399" s="192">
        <v>398</v>
      </c>
      <c r="C399" s="111" t="s">
        <v>18</v>
      </c>
      <c r="D399" s="111" t="s">
        <v>315</v>
      </c>
      <c r="E399" s="111" t="s">
        <v>369</v>
      </c>
      <c r="F399" s="111">
        <v>1</v>
      </c>
      <c r="G399" s="145">
        <v>34</v>
      </c>
      <c r="H399" s="144">
        <v>7.28</v>
      </c>
      <c r="I399" s="439">
        <v>12</v>
      </c>
      <c r="J399" s="114">
        <v>9.1</v>
      </c>
      <c r="K399" s="111">
        <v>21.9</v>
      </c>
      <c r="L399" s="115">
        <f t="shared" si="113"/>
        <v>0.41552511415525117</v>
      </c>
      <c r="M399" s="146">
        <f t="shared" si="114"/>
        <v>32.30236986476379</v>
      </c>
      <c r="N399" s="381">
        <v>25</v>
      </c>
      <c r="O399" s="138">
        <f t="shared" si="115"/>
        <v>1.7857142857142856</v>
      </c>
      <c r="P399" s="119">
        <f t="shared" si="111"/>
        <v>24.919582661031864</v>
      </c>
      <c r="Q399" s="152">
        <f t="shared" si="112"/>
        <v>14.772565988424386</v>
      </c>
      <c r="R399" s="120" t="str">
        <f t="shared" si="110"/>
        <v>Unaceptable</v>
      </c>
    </row>
    <row r="400" spans="2:18" ht="18" x14ac:dyDescent="0.25">
      <c r="B400" s="193">
        <v>399</v>
      </c>
      <c r="C400" s="132" t="s">
        <v>18</v>
      </c>
      <c r="D400" s="132"/>
      <c r="E400" s="132" t="s">
        <v>370</v>
      </c>
      <c r="F400" s="132">
        <v>2</v>
      </c>
      <c r="G400" s="179">
        <v>33</v>
      </c>
      <c r="H400" s="134">
        <v>2.67</v>
      </c>
      <c r="I400" s="449">
        <v>4</v>
      </c>
      <c r="J400" s="131">
        <v>9.1</v>
      </c>
      <c r="K400" s="132">
        <v>21.9</v>
      </c>
      <c r="L400" s="139">
        <f t="shared" si="113"/>
        <v>0.41552511415525117</v>
      </c>
      <c r="M400" s="175">
        <f t="shared" si="114"/>
        <v>26.287231814704263</v>
      </c>
      <c r="N400" s="381">
        <v>25</v>
      </c>
      <c r="O400" s="140">
        <f t="shared" si="115"/>
        <v>7.8651685393258433</v>
      </c>
      <c r="P400" s="136">
        <f t="shared" si="111"/>
        <v>8.9532172988261607</v>
      </c>
      <c r="Q400" s="157">
        <f t="shared" si="112"/>
        <v>5.4203052580928581</v>
      </c>
      <c r="R400" s="137" t="str">
        <f t="shared" si="110"/>
        <v>13s(N3,R1)</v>
      </c>
    </row>
    <row r="401" spans="2:18" ht="18" x14ac:dyDescent="0.25">
      <c r="B401" s="194">
        <v>400</v>
      </c>
      <c r="C401" s="195" t="s">
        <v>18</v>
      </c>
      <c r="D401" s="123"/>
      <c r="E401" s="123" t="s">
        <v>371</v>
      </c>
      <c r="F401" s="123">
        <v>3</v>
      </c>
      <c r="G401" s="148">
        <v>34</v>
      </c>
      <c r="H401" s="201">
        <v>2.41</v>
      </c>
      <c r="I401" s="440">
        <v>2</v>
      </c>
      <c r="J401" s="122">
        <v>9.1</v>
      </c>
      <c r="K401" s="123">
        <v>21.9</v>
      </c>
      <c r="L401" s="126">
        <f t="shared" si="113"/>
        <v>0.41552511415525117</v>
      </c>
      <c r="M401" s="149">
        <f t="shared" si="114"/>
        <v>26.093497004426215</v>
      </c>
      <c r="N401" s="381">
        <v>25</v>
      </c>
      <c r="O401" s="142">
        <f t="shared" si="115"/>
        <v>9.5435684647302903</v>
      </c>
      <c r="P401" s="129">
        <f t="shared" si="111"/>
        <v>7.5015265113175467</v>
      </c>
      <c r="Q401" s="155">
        <f t="shared" si="112"/>
        <v>4.8903686857284026</v>
      </c>
      <c r="R401" s="130" t="str">
        <f t="shared" si="110"/>
        <v>13s(N3,R1)</v>
      </c>
    </row>
    <row r="402" spans="2:18" ht="18" x14ac:dyDescent="0.25">
      <c r="B402" s="192">
        <v>401</v>
      </c>
      <c r="C402" s="111" t="s">
        <v>19</v>
      </c>
      <c r="D402" s="111" t="s">
        <v>310</v>
      </c>
      <c r="E402" s="111" t="s">
        <v>369</v>
      </c>
      <c r="F402" s="111">
        <v>1</v>
      </c>
      <c r="G402" s="145">
        <v>35</v>
      </c>
      <c r="H402" s="144">
        <v>1.81</v>
      </c>
      <c r="I402" s="439">
        <v>0</v>
      </c>
      <c r="J402" s="114">
        <v>4.3</v>
      </c>
      <c r="K402" s="111">
        <v>8.1</v>
      </c>
      <c r="L402" s="115">
        <f t="shared" si="113"/>
        <v>0.53086419753086422</v>
      </c>
      <c r="M402" s="146">
        <f t="shared" si="114"/>
        <v>12.931871462398625</v>
      </c>
      <c r="N402" s="621">
        <v>8.8000000000000007</v>
      </c>
      <c r="O402" s="138">
        <f t="shared" si="115"/>
        <v>4.8618784530386741</v>
      </c>
      <c r="P402" s="119">
        <f t="shared" si="111"/>
        <v>5.43</v>
      </c>
      <c r="Q402" s="152">
        <f t="shared" si="112"/>
        <v>3.671350082540676</v>
      </c>
      <c r="R402" s="120" t="str">
        <f t="shared" si="110"/>
        <v>13s/2of32s/R4s/31s(N3,R1)</v>
      </c>
    </row>
    <row r="403" spans="2:18" ht="18" x14ac:dyDescent="0.25">
      <c r="B403" s="193">
        <v>402</v>
      </c>
      <c r="C403" s="132" t="s">
        <v>19</v>
      </c>
      <c r="D403" s="132"/>
      <c r="E403" s="132" t="s">
        <v>370</v>
      </c>
      <c r="F403" s="132">
        <v>2</v>
      </c>
      <c r="G403" s="179">
        <v>35</v>
      </c>
      <c r="H403" s="134">
        <v>1.47</v>
      </c>
      <c r="I403" s="449">
        <v>1</v>
      </c>
      <c r="J403" s="131">
        <v>4.3</v>
      </c>
      <c r="K403" s="132">
        <v>8.1</v>
      </c>
      <c r="L403" s="139">
        <f t="shared" si="113"/>
        <v>0.53086419753086422</v>
      </c>
      <c r="M403" s="175">
        <f t="shared" si="114"/>
        <v>12.596229391369468</v>
      </c>
      <c r="N403" s="622">
        <v>8.8000000000000007</v>
      </c>
      <c r="O403" s="140">
        <f t="shared" si="115"/>
        <v>5.3061224489795924</v>
      </c>
      <c r="P403" s="136">
        <f t="shared" si="111"/>
        <v>4.5219575407117656</v>
      </c>
      <c r="Q403" s="157">
        <f t="shared" si="112"/>
        <v>2.9817042106822065</v>
      </c>
      <c r="R403" s="137" t="str">
        <f t="shared" si="110"/>
        <v>13s/2of32s/R4s(N3,R1)</v>
      </c>
    </row>
    <row r="404" spans="2:18" ht="18" x14ac:dyDescent="0.25">
      <c r="B404" s="194">
        <v>403</v>
      </c>
      <c r="C404" s="200" t="s">
        <v>19</v>
      </c>
      <c r="D404" s="123"/>
      <c r="E404" s="123" t="s">
        <v>371</v>
      </c>
      <c r="F404" s="123">
        <v>3</v>
      </c>
      <c r="G404" s="148">
        <v>35</v>
      </c>
      <c r="H404" s="201">
        <v>0.68</v>
      </c>
      <c r="I404" s="440">
        <v>1</v>
      </c>
      <c r="J404" s="122">
        <v>4.3</v>
      </c>
      <c r="K404" s="123">
        <v>8.1</v>
      </c>
      <c r="L404" s="126">
        <f t="shared" si="113"/>
        <v>0.53086419753086422</v>
      </c>
      <c r="M404" s="149">
        <f t="shared" si="114"/>
        <v>12.067107345175975</v>
      </c>
      <c r="N404" s="623">
        <v>8.8000000000000007</v>
      </c>
      <c r="O404" s="142">
        <f t="shared" si="115"/>
        <v>11.470588235294118</v>
      </c>
      <c r="P404" s="129">
        <f t="shared" si="111"/>
        <v>2.2719154913860686</v>
      </c>
      <c r="Q404" s="155">
        <f t="shared" si="112"/>
        <v>1.3792917437169392</v>
      </c>
      <c r="R404" s="130" t="str">
        <f t="shared" si="110"/>
        <v>13s(N3,R1)</v>
      </c>
    </row>
    <row r="405" spans="2:18" ht="18" x14ac:dyDescent="0.25">
      <c r="B405" s="192">
        <v>404</v>
      </c>
      <c r="C405" s="111" t="s">
        <v>19</v>
      </c>
      <c r="D405" s="111" t="s">
        <v>315</v>
      </c>
      <c r="E405" s="111" t="s">
        <v>369</v>
      </c>
      <c r="F405" s="111">
        <v>1</v>
      </c>
      <c r="G405" s="145">
        <v>34</v>
      </c>
      <c r="H405" s="144">
        <v>3.24</v>
      </c>
      <c r="I405" s="439">
        <v>0</v>
      </c>
      <c r="J405" s="114">
        <v>4.3</v>
      </c>
      <c r="K405" s="111">
        <v>8.1</v>
      </c>
      <c r="L405" s="115">
        <f t="shared" si="113"/>
        <v>0.53086419753086422</v>
      </c>
      <c r="M405" s="146">
        <f t="shared" si="114"/>
        <v>14.923723674740161</v>
      </c>
      <c r="N405" s="622">
        <v>8.8000000000000007</v>
      </c>
      <c r="O405" s="138">
        <f t="shared" si="115"/>
        <v>2.7160493827160495</v>
      </c>
      <c r="P405" s="119">
        <f t="shared" si="111"/>
        <v>9.7200000000000006</v>
      </c>
      <c r="Q405" s="152">
        <f t="shared" si="112"/>
        <v>6.5746035442987658</v>
      </c>
      <c r="R405" s="120" t="str">
        <f t="shared" si="110"/>
        <v>13s/2of32s/R4s/31s/12x(N6,R2)</v>
      </c>
    </row>
    <row r="406" spans="2:18" ht="18" x14ac:dyDescent="0.25">
      <c r="B406" s="193">
        <v>405</v>
      </c>
      <c r="C406" s="132" t="s">
        <v>19</v>
      </c>
      <c r="D406" s="132"/>
      <c r="E406" s="132" t="s">
        <v>370</v>
      </c>
      <c r="F406" s="132">
        <v>2</v>
      </c>
      <c r="G406" s="179">
        <v>33</v>
      </c>
      <c r="H406" s="134">
        <v>2.04</v>
      </c>
      <c r="I406" s="449">
        <v>1</v>
      </c>
      <c r="J406" s="131">
        <v>4.3</v>
      </c>
      <c r="K406" s="132">
        <v>8.1</v>
      </c>
      <c r="L406" s="139">
        <f t="shared" si="113"/>
        <v>0.53086419753086422</v>
      </c>
      <c r="M406" s="175">
        <f t="shared" si="114"/>
        <v>13.192299766151464</v>
      </c>
      <c r="N406" s="622">
        <v>8.8000000000000007</v>
      </c>
      <c r="O406" s="140">
        <f t="shared" si="115"/>
        <v>3.8235294117647061</v>
      </c>
      <c r="P406" s="136">
        <f t="shared" si="111"/>
        <v>6.2011611815852685</v>
      </c>
      <c r="Q406" s="157">
        <f t="shared" si="112"/>
        <v>4.1413568264080265</v>
      </c>
      <c r="R406" s="137" t="str">
        <f t="shared" si="110"/>
        <v>13s/2of32s/R4s/31s/6x(N6,R1/N3,R2)</v>
      </c>
    </row>
    <row r="407" spans="2:18" ht="18" x14ac:dyDescent="0.25">
      <c r="B407" s="194">
        <v>406</v>
      </c>
      <c r="C407" s="200" t="s">
        <v>19</v>
      </c>
      <c r="D407" s="123"/>
      <c r="E407" s="123" t="s">
        <v>371</v>
      </c>
      <c r="F407" s="123">
        <v>3</v>
      </c>
      <c r="G407" s="148">
        <v>34</v>
      </c>
      <c r="H407" s="201">
        <v>1.77</v>
      </c>
      <c r="I407" s="440">
        <v>0</v>
      </c>
      <c r="J407" s="122">
        <v>4.3</v>
      </c>
      <c r="K407" s="123">
        <v>8.1</v>
      </c>
      <c r="L407" s="126">
        <f t="shared" si="113"/>
        <v>0.53086419753086422</v>
      </c>
      <c r="M407" s="149">
        <f t="shared" si="114"/>
        <v>12.889261626640993</v>
      </c>
      <c r="N407" s="623">
        <v>8.8000000000000007</v>
      </c>
      <c r="O407" s="142">
        <f t="shared" si="115"/>
        <v>4.9717514124293789</v>
      </c>
      <c r="P407" s="129">
        <f t="shared" si="111"/>
        <v>5.3100000000000005</v>
      </c>
      <c r="Q407" s="155">
        <f t="shared" si="112"/>
        <v>3.5916815658669181</v>
      </c>
      <c r="R407" s="130" t="str">
        <f t="shared" si="110"/>
        <v>13s/2of32s/R4s/31s(N3,R1)</v>
      </c>
    </row>
  </sheetData>
  <mergeCells count="34">
    <mergeCell ref="J271:M271"/>
    <mergeCell ref="J273:M273"/>
    <mergeCell ref="J283:O283"/>
    <mergeCell ref="J285:O285"/>
    <mergeCell ref="J287:O287"/>
    <mergeCell ref="J269:O269"/>
    <mergeCell ref="J217:O217"/>
    <mergeCell ref="J237:O237"/>
    <mergeCell ref="J243:O243"/>
    <mergeCell ref="J245:O245"/>
    <mergeCell ref="J239:M239"/>
    <mergeCell ref="J241:M241"/>
    <mergeCell ref="J259:O259"/>
    <mergeCell ref="J257:M257"/>
    <mergeCell ref="J251:M251"/>
    <mergeCell ref="J261:M261"/>
    <mergeCell ref="J263:M263"/>
    <mergeCell ref="J191:O191"/>
    <mergeCell ref="J203:M203"/>
    <mergeCell ref="J205:M205"/>
    <mergeCell ref="J207:M207"/>
    <mergeCell ref="J211:O211"/>
    <mergeCell ref="J169:O169"/>
    <mergeCell ref="J127:O127"/>
    <mergeCell ref="J129:O129"/>
    <mergeCell ref="J131:O131"/>
    <mergeCell ref="J133:O133"/>
    <mergeCell ref="J125:O125"/>
    <mergeCell ref="J123:O123"/>
    <mergeCell ref="J104:M104"/>
    <mergeCell ref="J115:O115"/>
    <mergeCell ref="J117:O117"/>
    <mergeCell ref="J119:O119"/>
    <mergeCell ref="J121:O121"/>
  </mergeCells>
  <conditionalFormatting sqref="O218:O235 O246:O249 O252:O255 O260:O267 O238:O241 O270:O281 O213:O215 O192:O209 O170:O189 O134:O167 O288:O407 O2:O113">
    <cfRule type="cellIs" dxfId="15" priority="1113" stopIfTrue="1" operator="lessThan">
      <formula>3.7</formula>
    </cfRule>
  </conditionalFormatting>
  <conditionalFormatting sqref="O116 O118 O120 O122:O124 O212:O216 O218:O236 O238:O242 O244 O246:O258 O260:O268 O270:O282 O284 O286 O288:O407 O2:O114 O126:O210">
    <cfRule type="cellIs" dxfId="14" priority="1111" stopIfTrue="1" operator="greaterThan">
      <formula>5</formula>
    </cfRule>
    <cfRule type="cellIs" dxfId="13" priority="1112" stopIfTrue="1" operator="between">
      <formula>3.7</formula>
      <formula>5</formula>
    </cfRule>
  </conditionalFormatting>
  <conditionalFormatting sqref="L252:L255 L218:L235 L264:L267 L274:L281 L246:L249 L213:L215 L208:L209 L192:L201 L170:L189 L134:L167 L288:L407 L106:L113 L2:L102">
    <cfRule type="cellIs" dxfId="12" priority="1109" stopIfTrue="1" operator="lessThan">
      <formula>0.6</formula>
    </cfRule>
    <cfRule type="cellIs" dxfId="11" priority="1110" stopIfTrue="1" operator="greaterThan">
      <formula>0.6</formula>
    </cfRule>
  </conditionalFormatting>
  <conditionalFormatting sqref="R116:R210 R212:R216 R218:R236 R238:R242 R244 R246:R258 R260:R268 R270:R282 R284 R286:R407 R2:R114">
    <cfRule type="containsText" dxfId="10" priority="1098" stopIfTrue="1" operator="containsText" text="13s/2of32s/R4s/31s/12x(N6,R2)">
      <formula>NOT(ISERROR(SEARCH("13s/2of32s/R4s/31s/12x(N6,R2)",R2)))</formula>
    </cfRule>
    <cfRule type="containsText" dxfId="9" priority="1099" stopIfTrue="1" operator="containsText" text="13s/2of32s/R4s/31s/6x(N6,R1/N3,R2)">
      <formula>NOT(ISERROR(SEARCH("13s/2of32s/R4s/31s/6x(N6,R1/N3,R2)",R2)))</formula>
    </cfRule>
    <cfRule type="containsText" dxfId="8" priority="1100" stopIfTrue="1" operator="containsText" text="13s/2of32s/R4s/31s">
      <formula>NOT(ISERROR(SEARCH("13s/2of32s/R4s/31s",R2)))</formula>
    </cfRule>
    <cfRule type="containsText" dxfId="7" priority="1101" stopIfTrue="1" operator="containsText" text="13s/2of32s/R4s(N3,R1)">
      <formula>NOT(ISERROR(SEARCH("13s/2of32s/R4s(N3,R1)",R2)))</formula>
    </cfRule>
    <cfRule type="containsText" dxfId="6" priority="1102" stopIfTrue="1" operator="containsText" text="13s/22s/R4s/41s/10x">
      <formula>NOT(ISERROR(SEARCH("13s/22s/R4s/41s/10x",R2)))</formula>
    </cfRule>
    <cfRule type="containsText" dxfId="5" priority="1103" stopIfTrue="1" operator="containsText" text="13s/22s/R4s/41s/8x">
      <formula>NOT(ISERROR(SEARCH("13s/22s/R4s/41s/8x",R2)))</formula>
    </cfRule>
    <cfRule type="containsText" dxfId="4" priority="1104" stopIfTrue="1" operator="containsText" text="13s/22s/R4s/41s(N4,R1/N2,R2)">
      <formula>NOT(ISERROR(SEARCH("13s/22s/R4s/41s(N4,R1/N2,R2)",R2)))</formula>
    </cfRule>
    <cfRule type="containsText" dxfId="3" priority="1105" stopIfTrue="1" operator="containsText" text="13s/22s/R4s">
      <formula>NOT(ISERROR(SEARCH("13s/22s/R4s",R2)))</formula>
    </cfRule>
    <cfRule type="containsText" dxfId="2" priority="1106" stopIfTrue="1" operator="containsText" text="13s(N3,R1)">
      <formula>NOT(ISERROR(SEARCH("13s(N3,R1)",R2)))</formula>
    </cfRule>
    <cfRule type="containsText" dxfId="1" priority="1107" stopIfTrue="1" operator="containsText" text="13s(N2,R1)">
      <formula>NOT(ISERROR(SEARCH("13s(N2,R1)",R2)))</formula>
    </cfRule>
    <cfRule type="containsText" dxfId="0" priority="1108" stopIfTrue="1" operator="containsText" text="Unaceptable">
      <formula>NOT(ISERROR(SEARCH("Unaceptable",R2)))</formula>
    </cfRule>
  </conditionalFormatting>
  <dataValidations count="10">
    <dataValidation type="list" allowBlank="1" showInputMessage="1" showErrorMessage="1" sqref="D288:D407">
      <formula1>"XS-1000,XS-800"</formula1>
    </dataValidation>
    <dataValidation type="list" allowBlank="1" showInputMessage="1" showErrorMessage="1" sqref="D210 D213 D216">
      <formula1>"6000(1)E11,6000(1)E12,6000(1)E21,6000(1)E22,6000(1)E11:E12,6000(1)E21:E22,6000(1)E11:E12:E21:E22,6000(1)E11:E21,6000(1)E11:E22,6000(1)E12:E21,6000(1)E12:E22,411(2),411(3),6000(2)E11,6000(2)E12,6000(2)E11:E12"</formula1>
    </dataValidation>
    <dataValidation type="list" allowBlank="1" showInputMessage="1" showErrorMessage="1" sqref="D276 D286 D278 D280 D282 D284">
      <formula1>"CA-1500,Start 4"</formula1>
    </dataValidation>
    <dataValidation type="list" allowBlank="1" showInputMessage="1" showErrorMessage="1" sqref="D208 D190">
      <formula1>"Euroimmun(1),Euroimmun(2),Euroimmun(3),MR-96"</formula1>
    </dataValidation>
    <dataValidation type="list" allowBlank="1" showInputMessage="1" showErrorMessage="1" sqref="D198 D200 D196 D192 D194 D220 D218 D204 D206 D188 D186 D184 D182 D180 D178 D172 D170 D168 D166 D164 D116 D118 D120 D122 D124 D126 D128 D130 D132 D134 D136 D138 D140 D142 D144 D146 D148 D150 D152 D154 D156 D158 D160 D162 D174 D176 D114 D246 D248 D250 D222 D224 D226 D228 D230 D232 D234 D236 D238 D240 D242 D244 D252 D254 D256 D258 D260 D262 D264 D266 D268 D270 D272 D274 D202">
      <formula1>"6000(1)E11,6000(1)E12,6000(1)E21,6000(1)E22,411(2),411(3),6000(2)E11,6000(2)E12"</formula1>
    </dataValidation>
    <dataValidation type="list" allowBlank="1" showInputMessage="1" showErrorMessage="1" sqref="D75 D110 D108 D106 D103 D97 D93 D89 D85 D81 D99 D95 D91 D87 D83 D79 D101 D77 D112">
      <formula1>"6000(1)P1,Integra400(2),6000(2)P2"</formula1>
    </dataValidation>
    <dataValidation type="list" allowBlank="1" showInputMessage="1" showErrorMessage="1" sqref="D72">
      <formula1>"AVL(1),AVL(2)"</formula1>
    </dataValidation>
    <dataValidation type="list" allowBlank="1" showInputMessage="1" showErrorMessage="1" sqref="D60 D62 D64 D66 D68 D70">
      <formula1>"6000(1)ISE1,6000(2)ISE1"</formula1>
    </dataValidation>
    <dataValidation type="list" allowBlank="1" showInputMessage="1" showErrorMessage="1" sqref="D16 D14 D8 D10 D12 D6 D4 D2 D58 D56 D54 D52 D50 D48 D46 D44 D42 D40 D38 D36 D34 D32 D30 D28 D26 D24 D22 D20 D18">
      <formula1>"6000(1)P1,Integra400(2),6000(2)P1"</formula1>
    </dataValidation>
    <dataValidation type="list" allowBlank="1" showInputMessage="1" showErrorMessage="1" sqref="E2:E71">
      <formula1>"PCCCM1,PCCCM2,Precinorm U,Precipath U"</formula1>
    </dataValidation>
  </dataValidations>
  <pageMargins left="0.51" right="0.56000000000000005" top="1.52" bottom="1" header="0.53" footer="0.49212598499999999"/>
  <pageSetup orientation="portrait" horizontalDpi="360" verticalDpi="360" r:id="rId1"/>
  <headerFooter alignWithMargins="0"/>
  <ignoredErrors>
    <ignoredError sqref="M3:M7 M8:M13 M14:M65" formula="1"/>
    <ignoredError sqref="O8:O9" evalError="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8" enableFormatConditionsCalculation="0">
    <tabColor rgb="FF0070C0"/>
  </sheetPr>
  <dimension ref="A1:AA121"/>
  <sheetViews>
    <sheetView zoomScale="75" workbookViewId="0">
      <pane xSplit="1" ySplit="2" topLeftCell="B3" activePane="bottomRight" state="frozen"/>
      <selection pane="topRight" activeCell="B1" sqref="B1"/>
      <selection pane="bottomLeft" activeCell="A3" sqref="A3"/>
      <selection pane="bottomRight" activeCell="X66" sqref="X66"/>
    </sheetView>
  </sheetViews>
  <sheetFormatPr defaultRowHeight="12.75" x14ac:dyDescent="0.2"/>
  <cols>
    <col min="1" max="1" width="3.5703125" customWidth="1"/>
    <col min="2" max="2" width="6" customWidth="1"/>
    <col min="3" max="3" width="10.5703125" customWidth="1"/>
    <col min="4" max="4" width="8.5703125" customWidth="1"/>
    <col min="5" max="5" width="9.42578125" customWidth="1"/>
    <col min="6" max="6" width="10" customWidth="1"/>
    <col min="7" max="7" width="8.7109375" customWidth="1"/>
    <col min="8" max="8" width="10.7109375" customWidth="1"/>
    <col min="9" max="9" width="9" customWidth="1"/>
    <col min="11" max="11" width="11.140625" customWidth="1"/>
    <col min="12" max="12" width="10.5703125" customWidth="1"/>
    <col min="13" max="14" width="10.42578125" customWidth="1"/>
    <col min="15" max="15" width="11" customWidth="1"/>
    <col min="16" max="16" width="10.7109375" customWidth="1"/>
    <col min="17" max="17" width="11" customWidth="1"/>
    <col min="18" max="20" width="11.42578125" customWidth="1"/>
    <col min="21" max="21" width="8.28515625" customWidth="1"/>
    <col min="23" max="23" width="7.5703125" customWidth="1"/>
    <col min="24" max="24" width="10.5703125" customWidth="1"/>
    <col min="25" max="25" width="9" customWidth="1"/>
    <col min="26" max="26" width="8.42578125" customWidth="1"/>
    <col min="27" max="28" width="8.28515625" customWidth="1"/>
    <col min="29" max="29" width="6.85546875" customWidth="1"/>
  </cols>
  <sheetData>
    <row r="1" spans="1:27" ht="20.25" x14ac:dyDescent="0.3">
      <c r="A1" s="11"/>
      <c r="B1" s="675" t="s">
        <v>119</v>
      </c>
      <c r="C1" s="676"/>
      <c r="D1" s="676"/>
      <c r="E1" s="677"/>
      <c r="F1" s="678" t="s">
        <v>286</v>
      </c>
      <c r="G1" s="679"/>
      <c r="H1" s="680"/>
      <c r="I1" s="687" t="s">
        <v>287</v>
      </c>
      <c r="J1" s="688"/>
      <c r="K1" s="689"/>
      <c r="L1" s="681" t="s">
        <v>288</v>
      </c>
      <c r="M1" s="682"/>
      <c r="N1" s="683"/>
      <c r="O1" s="684" t="s">
        <v>290</v>
      </c>
      <c r="P1" s="685"/>
      <c r="Q1" s="686"/>
      <c r="R1" s="386" t="s">
        <v>37</v>
      </c>
      <c r="S1" s="388" t="s">
        <v>120</v>
      </c>
      <c r="T1" s="387" t="s">
        <v>289</v>
      </c>
      <c r="U1" s="5"/>
      <c r="V1" s="5"/>
      <c r="W1" s="5"/>
      <c r="X1" s="5"/>
    </row>
    <row r="2" spans="1:27" ht="20.25" x14ac:dyDescent="0.3">
      <c r="A2" s="12"/>
      <c r="B2" s="316" t="s">
        <v>24</v>
      </c>
      <c r="C2" s="405" t="s">
        <v>30</v>
      </c>
      <c r="D2" s="406" t="s">
        <v>33</v>
      </c>
      <c r="E2" s="301" t="s">
        <v>34</v>
      </c>
      <c r="F2" s="298" t="s">
        <v>121</v>
      </c>
      <c r="G2" s="299" t="s">
        <v>122</v>
      </c>
      <c r="H2" s="300" t="s">
        <v>123</v>
      </c>
      <c r="I2" s="407" t="s">
        <v>121</v>
      </c>
      <c r="J2" s="408" t="s">
        <v>122</v>
      </c>
      <c r="K2" s="409" t="s">
        <v>123</v>
      </c>
      <c r="L2" s="413" t="s">
        <v>121</v>
      </c>
      <c r="M2" s="414" t="s">
        <v>122</v>
      </c>
      <c r="N2" s="415" t="s">
        <v>123</v>
      </c>
      <c r="O2" s="410" t="s">
        <v>121</v>
      </c>
      <c r="P2" s="411" t="s">
        <v>122</v>
      </c>
      <c r="Q2" s="412" t="s">
        <v>123</v>
      </c>
      <c r="R2" s="416" t="s">
        <v>123</v>
      </c>
      <c r="S2" s="418" t="s">
        <v>123</v>
      </c>
      <c r="T2" s="417" t="s">
        <v>123</v>
      </c>
      <c r="U2" s="13"/>
      <c r="V2" s="13"/>
      <c r="W2" s="13"/>
      <c r="X2" s="13"/>
      <c r="Y2" s="13"/>
      <c r="Z2" s="13"/>
      <c r="AA2" s="13"/>
    </row>
    <row r="3" spans="1:27" ht="18" x14ac:dyDescent="0.25">
      <c r="B3" s="202">
        <v>1</v>
      </c>
      <c r="C3" s="450" t="s">
        <v>39</v>
      </c>
      <c r="D3" s="460">
        <v>3.2</v>
      </c>
      <c r="E3" s="460">
        <v>4.75</v>
      </c>
      <c r="F3" s="544">
        <f t="shared" ref="F3:F33" si="0">D3*0.75</f>
        <v>2.4000000000000004</v>
      </c>
      <c r="G3" s="310">
        <f t="shared" ref="G3:G33" si="1">(SQRT(POWER(D3,2)+POWER(E3,2)))*0.375</f>
        <v>2.1477550052322076</v>
      </c>
      <c r="H3" s="545">
        <f t="shared" ref="H3:H33" si="2">((D3*0.75)*1.65)+((SQRT(POWER(D3,2)+POWER(E3,2))*0.375))</f>
        <v>6.1077550052322085</v>
      </c>
      <c r="I3" s="307">
        <v>1.6</v>
      </c>
      <c r="J3" s="307">
        <v>1.43</v>
      </c>
      <c r="K3" s="341">
        <v>4.07</v>
      </c>
      <c r="L3" s="544">
        <f t="shared" ref="L3:L33" si="3">D3*0.25</f>
        <v>0.8</v>
      </c>
      <c r="M3" s="310">
        <f t="shared" ref="M3:M33" si="4">(SQRT(POWER(D3,2)+POWER(E3,2)))*0.125</f>
        <v>0.71591833507740255</v>
      </c>
      <c r="N3" s="344">
        <f t="shared" ref="N3:N33" si="5">((D3*0.25)*1.65)+((SQRT(POWER(D3,2)+POWER(E3,2))*0.125))</f>
        <v>2.0359183350774028</v>
      </c>
      <c r="O3" s="311">
        <v>1.9</v>
      </c>
      <c r="P3" s="312">
        <v>1.9</v>
      </c>
      <c r="Q3" s="396">
        <f>(O3*1.65)+P3</f>
        <v>5.0350000000000001</v>
      </c>
      <c r="R3" s="372">
        <v>20</v>
      </c>
      <c r="S3" s="380">
        <v>10</v>
      </c>
      <c r="T3" s="346">
        <v>6</v>
      </c>
    </row>
    <row r="4" spans="1:27" ht="18" x14ac:dyDescent="0.25">
      <c r="B4" s="211">
        <v>2</v>
      </c>
      <c r="C4" s="451" t="s">
        <v>40</v>
      </c>
      <c r="D4" s="454">
        <v>6.45</v>
      </c>
      <c r="E4" s="454">
        <v>26.1</v>
      </c>
      <c r="F4" s="546">
        <f t="shared" si="0"/>
        <v>4.8375000000000004</v>
      </c>
      <c r="G4" s="14">
        <f t="shared" si="1"/>
        <v>10.081939685025892</v>
      </c>
      <c r="H4" s="547">
        <f t="shared" si="2"/>
        <v>18.063814685025893</v>
      </c>
      <c r="I4" s="8">
        <v>3.23</v>
      </c>
      <c r="J4" s="8">
        <v>6.72</v>
      </c>
      <c r="K4" s="342">
        <v>12.04</v>
      </c>
      <c r="L4" s="546">
        <f t="shared" si="3"/>
        <v>1.6125</v>
      </c>
      <c r="M4" s="14">
        <f t="shared" si="4"/>
        <v>3.3606465616752974</v>
      </c>
      <c r="N4" s="345">
        <f t="shared" si="5"/>
        <v>6.021271561675297</v>
      </c>
      <c r="O4" s="304">
        <v>4</v>
      </c>
      <c r="P4" s="9">
        <v>7.1</v>
      </c>
      <c r="Q4" s="397">
        <f>(O4*1.65)+P4</f>
        <v>13.7</v>
      </c>
      <c r="R4" s="373">
        <v>21</v>
      </c>
      <c r="S4" s="381">
        <v>30</v>
      </c>
      <c r="T4" s="347">
        <v>12</v>
      </c>
    </row>
    <row r="5" spans="1:27" ht="18" x14ac:dyDescent="0.25">
      <c r="B5" s="211">
        <v>3</v>
      </c>
      <c r="C5" s="451" t="s">
        <v>41</v>
      </c>
      <c r="D5" s="454">
        <v>19.399999999999999</v>
      </c>
      <c r="E5" s="454">
        <v>41.6</v>
      </c>
      <c r="F5" s="546">
        <f t="shared" si="0"/>
        <v>14.549999999999999</v>
      </c>
      <c r="G5" s="14">
        <f t="shared" si="1"/>
        <v>17.212949340540103</v>
      </c>
      <c r="H5" s="547">
        <f t="shared" si="2"/>
        <v>41.2204493405401</v>
      </c>
      <c r="I5" s="8">
        <v>9.6999999999999993</v>
      </c>
      <c r="J5" s="8">
        <v>11.48</v>
      </c>
      <c r="K5" s="342">
        <v>27.48</v>
      </c>
      <c r="L5" s="546">
        <f t="shared" si="3"/>
        <v>4.8499999999999996</v>
      </c>
      <c r="M5" s="14">
        <f t="shared" si="4"/>
        <v>5.7376497801800346</v>
      </c>
      <c r="N5" s="345">
        <f t="shared" si="5"/>
        <v>13.740149780180033</v>
      </c>
      <c r="O5" s="304">
        <v>15.8</v>
      </c>
      <c r="P5" s="9">
        <v>16.8</v>
      </c>
      <c r="Q5" s="397">
        <f>(P5*1.65)+O5</f>
        <v>43.519999999999996</v>
      </c>
      <c r="R5" s="373">
        <v>21</v>
      </c>
      <c r="S5" s="381">
        <v>20</v>
      </c>
      <c r="T5" s="347">
        <v>12</v>
      </c>
    </row>
    <row r="6" spans="1:27" ht="18" x14ac:dyDescent="0.25">
      <c r="B6" s="211">
        <v>4</v>
      </c>
      <c r="C6" s="451" t="s">
        <v>42</v>
      </c>
      <c r="D6" s="454">
        <v>8.6999999999999993</v>
      </c>
      <c r="E6" s="454">
        <v>28.3</v>
      </c>
      <c r="F6" s="546">
        <f t="shared" si="0"/>
        <v>6.5249999999999995</v>
      </c>
      <c r="G6" s="14">
        <f t="shared" si="1"/>
        <v>11.102660154215295</v>
      </c>
      <c r="H6" s="547">
        <f t="shared" si="2"/>
        <v>21.868910154215293</v>
      </c>
      <c r="I6" s="8">
        <v>4.4000000000000004</v>
      </c>
      <c r="J6" s="8">
        <v>7.4</v>
      </c>
      <c r="K6" s="342">
        <v>14.6</v>
      </c>
      <c r="L6" s="546">
        <f t="shared" si="3"/>
        <v>2.1749999999999998</v>
      </c>
      <c r="M6" s="14">
        <f t="shared" si="4"/>
        <v>3.7008867180717648</v>
      </c>
      <c r="N6" s="345">
        <f t="shared" si="5"/>
        <v>7.2896367180717645</v>
      </c>
      <c r="O6" s="304">
        <v>6</v>
      </c>
      <c r="P6" s="9">
        <v>8.6999999999999993</v>
      </c>
      <c r="Q6" s="397">
        <f t="shared" ref="Q6:Q18" si="6">(O6*1.65)+P6</f>
        <v>18.599999999999998</v>
      </c>
      <c r="R6" s="373"/>
      <c r="S6" s="381">
        <v>30</v>
      </c>
      <c r="T6" s="347">
        <v>10</v>
      </c>
    </row>
    <row r="7" spans="1:27" ht="18" x14ac:dyDescent="0.25">
      <c r="B7" s="211">
        <v>5</v>
      </c>
      <c r="C7" s="451" t="s">
        <v>43</v>
      </c>
      <c r="D7" s="454">
        <v>12.3</v>
      </c>
      <c r="E7" s="454">
        <v>23.1</v>
      </c>
      <c r="F7" s="546">
        <f t="shared" si="0"/>
        <v>9.2250000000000014</v>
      </c>
      <c r="G7" s="14">
        <f t="shared" si="1"/>
        <v>9.8139728194039755</v>
      </c>
      <c r="H7" s="547">
        <f t="shared" si="2"/>
        <v>25.035222819403977</v>
      </c>
      <c r="I7" s="8">
        <v>6.15</v>
      </c>
      <c r="J7" s="8">
        <v>6.54</v>
      </c>
      <c r="K7" s="342">
        <v>16.690000000000001</v>
      </c>
      <c r="L7" s="546">
        <f t="shared" si="3"/>
        <v>3.0750000000000002</v>
      </c>
      <c r="M7" s="14">
        <f t="shared" si="4"/>
        <v>3.2713242731346583</v>
      </c>
      <c r="N7" s="345">
        <f t="shared" si="5"/>
        <v>8.3450742731346583</v>
      </c>
      <c r="O7" s="304">
        <v>7.9</v>
      </c>
      <c r="P7" s="9">
        <v>7</v>
      </c>
      <c r="Q7" s="397">
        <f t="shared" si="6"/>
        <v>20.035</v>
      </c>
      <c r="R7" s="373">
        <v>21</v>
      </c>
      <c r="S7" s="381">
        <v>20</v>
      </c>
      <c r="T7" s="347">
        <v>12</v>
      </c>
    </row>
    <row r="8" spans="1:27" ht="18" x14ac:dyDescent="0.25">
      <c r="B8" s="211">
        <v>6</v>
      </c>
      <c r="C8" s="451" t="s">
        <v>44</v>
      </c>
      <c r="D8" s="454">
        <v>12.1</v>
      </c>
      <c r="E8" s="454">
        <v>18.7</v>
      </c>
      <c r="F8" s="546">
        <f t="shared" si="0"/>
        <v>9.0749999999999993</v>
      </c>
      <c r="G8" s="14">
        <f t="shared" si="1"/>
        <v>8.3524884016680918</v>
      </c>
      <c r="H8" s="547">
        <f t="shared" si="2"/>
        <v>23.326238401668089</v>
      </c>
      <c r="I8" s="8">
        <v>6.05</v>
      </c>
      <c r="J8" s="8">
        <v>5.57</v>
      </c>
      <c r="K8" s="342">
        <v>15.55</v>
      </c>
      <c r="L8" s="546">
        <f t="shared" si="3"/>
        <v>3.0249999999999999</v>
      </c>
      <c r="M8" s="14">
        <f t="shared" si="4"/>
        <v>2.7841628005560306</v>
      </c>
      <c r="N8" s="345">
        <f t="shared" si="5"/>
        <v>7.7754128005560306</v>
      </c>
      <c r="O8" s="304">
        <v>7.9</v>
      </c>
      <c r="P8" s="9">
        <v>7.8</v>
      </c>
      <c r="Q8" s="397">
        <f t="shared" si="6"/>
        <v>20.835000000000001</v>
      </c>
      <c r="R8" s="373">
        <v>21</v>
      </c>
      <c r="S8" s="381">
        <v>9</v>
      </c>
      <c r="T8" s="347">
        <v>12</v>
      </c>
    </row>
    <row r="9" spans="1:27" ht="18" x14ac:dyDescent="0.25">
      <c r="B9" s="211">
        <v>7</v>
      </c>
      <c r="C9" s="221" t="s">
        <v>28</v>
      </c>
      <c r="D9" s="454">
        <v>2.1</v>
      </c>
      <c r="E9" s="454">
        <v>2.5</v>
      </c>
      <c r="F9" s="546">
        <f t="shared" si="0"/>
        <v>1.5750000000000002</v>
      </c>
      <c r="G9" s="14">
        <f t="shared" si="1"/>
        <v>1.224362078798588</v>
      </c>
      <c r="H9" s="547">
        <f t="shared" si="2"/>
        <v>3.8231120787985882</v>
      </c>
      <c r="I9" s="8">
        <v>1.05</v>
      </c>
      <c r="J9" s="8">
        <v>0.82</v>
      </c>
      <c r="K9" s="342">
        <v>2.5499999999999998</v>
      </c>
      <c r="L9" s="546">
        <f t="shared" si="3"/>
        <v>0.52500000000000002</v>
      </c>
      <c r="M9" s="14">
        <f t="shared" si="4"/>
        <v>0.40812069293286268</v>
      </c>
      <c r="N9" s="345">
        <f t="shared" si="5"/>
        <v>1.2743706929328626</v>
      </c>
      <c r="O9" s="304">
        <v>1.2</v>
      </c>
      <c r="P9" s="9">
        <v>1</v>
      </c>
      <c r="Q9" s="397">
        <f t="shared" si="6"/>
        <v>2.9799999999999995</v>
      </c>
      <c r="R9" s="373">
        <v>10</v>
      </c>
      <c r="S9" s="323"/>
      <c r="T9" s="347">
        <v>4</v>
      </c>
    </row>
    <row r="10" spans="1:27" ht="16.5" customHeight="1" x14ac:dyDescent="0.25">
      <c r="B10" s="211">
        <v>8</v>
      </c>
      <c r="C10" s="221" t="s">
        <v>45</v>
      </c>
      <c r="D10" s="454">
        <v>6.1</v>
      </c>
      <c r="E10" s="454">
        <v>18.2</v>
      </c>
      <c r="F10" s="546">
        <f t="shared" si="0"/>
        <v>4.5749999999999993</v>
      </c>
      <c r="G10" s="14">
        <f t="shared" si="1"/>
        <v>7.1981442921075143</v>
      </c>
      <c r="H10" s="547">
        <f t="shared" si="2"/>
        <v>14.746894292107513</v>
      </c>
      <c r="I10" s="8">
        <v>3.1</v>
      </c>
      <c r="J10" s="8">
        <v>4.8</v>
      </c>
      <c r="K10" s="342">
        <v>9.8000000000000007</v>
      </c>
      <c r="L10" s="546">
        <f t="shared" si="3"/>
        <v>1.5249999999999999</v>
      </c>
      <c r="M10" s="14">
        <f t="shared" si="4"/>
        <v>2.3993814307025048</v>
      </c>
      <c r="N10" s="345">
        <f t="shared" si="5"/>
        <v>4.9156314307025042</v>
      </c>
      <c r="O10" s="304">
        <v>3.7</v>
      </c>
      <c r="P10" s="9">
        <v>5.8</v>
      </c>
      <c r="Q10" s="397">
        <f t="shared" si="6"/>
        <v>11.904999999999999</v>
      </c>
      <c r="R10" s="370"/>
      <c r="S10" s="323"/>
      <c r="T10" s="323"/>
    </row>
    <row r="11" spans="1:27" ht="18" x14ac:dyDescent="0.25">
      <c r="B11" s="211">
        <v>9</v>
      </c>
      <c r="C11" s="451" t="s">
        <v>46</v>
      </c>
      <c r="D11" s="454">
        <v>3.6</v>
      </c>
      <c r="E11" s="454">
        <v>6.4</v>
      </c>
      <c r="F11" s="546">
        <f t="shared" si="0"/>
        <v>2.7</v>
      </c>
      <c r="G11" s="14">
        <f t="shared" si="1"/>
        <v>2.7536339626028732</v>
      </c>
      <c r="H11" s="547">
        <f t="shared" si="2"/>
        <v>7.2086339626028728</v>
      </c>
      <c r="I11" s="8">
        <v>1.8</v>
      </c>
      <c r="J11" s="8">
        <v>1.8</v>
      </c>
      <c r="K11" s="342">
        <v>4.8</v>
      </c>
      <c r="L11" s="546">
        <f t="shared" si="3"/>
        <v>0.9</v>
      </c>
      <c r="M11" s="14">
        <f t="shared" si="4"/>
        <v>0.91787798753429106</v>
      </c>
      <c r="N11" s="345">
        <f t="shared" si="5"/>
        <v>2.4028779875342909</v>
      </c>
      <c r="O11" s="304">
        <v>2.2000000000000002</v>
      </c>
      <c r="P11" s="9">
        <v>2.4</v>
      </c>
      <c r="Q11" s="397">
        <f t="shared" si="6"/>
        <v>6.0299999999999994</v>
      </c>
      <c r="R11" s="373">
        <v>7.5</v>
      </c>
      <c r="S11" s="381">
        <v>25</v>
      </c>
      <c r="T11" s="347">
        <v>8</v>
      </c>
    </row>
    <row r="12" spans="1:27" ht="18" x14ac:dyDescent="0.25">
      <c r="B12" s="211">
        <v>10</v>
      </c>
      <c r="C12" s="452" t="s">
        <v>47</v>
      </c>
      <c r="D12" s="454">
        <v>26.5</v>
      </c>
      <c r="E12" s="454">
        <v>23.2</v>
      </c>
      <c r="F12" s="546">
        <f t="shared" si="0"/>
        <v>19.875</v>
      </c>
      <c r="G12" s="14">
        <f t="shared" si="1"/>
        <v>13.207721463219915</v>
      </c>
      <c r="H12" s="547">
        <f t="shared" si="2"/>
        <v>46.001471463219914</v>
      </c>
      <c r="I12" s="8">
        <v>13.3</v>
      </c>
      <c r="J12" s="8">
        <v>8.8000000000000007</v>
      </c>
      <c r="K12" s="342">
        <v>30.7</v>
      </c>
      <c r="L12" s="546">
        <f t="shared" si="3"/>
        <v>6.625</v>
      </c>
      <c r="M12" s="14">
        <f t="shared" si="4"/>
        <v>4.4025738210733047</v>
      </c>
      <c r="N12" s="345">
        <f t="shared" si="5"/>
        <v>15.333823821073302</v>
      </c>
      <c r="O12" s="304">
        <v>18.2</v>
      </c>
      <c r="P12" s="9">
        <v>14.7</v>
      </c>
      <c r="Q12" s="397">
        <f t="shared" si="6"/>
        <v>44.73</v>
      </c>
      <c r="R12" s="370"/>
      <c r="S12" s="381">
        <v>20</v>
      </c>
      <c r="T12" s="347">
        <v>12</v>
      </c>
    </row>
    <row r="13" spans="1:27" ht="18" x14ac:dyDescent="0.25">
      <c r="B13" s="211">
        <v>11</v>
      </c>
      <c r="C13" s="453" t="s">
        <v>48</v>
      </c>
      <c r="D13" s="454">
        <v>5.95</v>
      </c>
      <c r="E13" s="454">
        <v>14.7</v>
      </c>
      <c r="F13" s="546">
        <f t="shared" si="0"/>
        <v>4.4625000000000004</v>
      </c>
      <c r="G13" s="14">
        <f t="shared" si="1"/>
        <v>5.9469431485848254</v>
      </c>
      <c r="H13" s="547">
        <f t="shared" si="2"/>
        <v>13.310068148584826</v>
      </c>
      <c r="I13" s="8">
        <v>2.98</v>
      </c>
      <c r="J13" s="8">
        <v>3.96</v>
      </c>
      <c r="K13" s="342">
        <v>8.8699999999999992</v>
      </c>
      <c r="L13" s="546">
        <f t="shared" si="3"/>
        <v>1.4875</v>
      </c>
      <c r="M13" s="14">
        <f t="shared" si="4"/>
        <v>1.9823143828616085</v>
      </c>
      <c r="N13" s="345">
        <f t="shared" si="5"/>
        <v>4.4366893828616085</v>
      </c>
      <c r="O13" s="304">
        <v>2.9</v>
      </c>
      <c r="P13" s="9">
        <v>3.8</v>
      </c>
      <c r="Q13" s="397">
        <f t="shared" si="6"/>
        <v>8.5849999999999991</v>
      </c>
      <c r="R13" s="373">
        <v>20</v>
      </c>
      <c r="S13" s="381">
        <v>15</v>
      </c>
      <c r="T13" s="347">
        <v>8</v>
      </c>
    </row>
    <row r="14" spans="1:27" ht="18" x14ac:dyDescent="0.25">
      <c r="B14" s="211">
        <v>12</v>
      </c>
      <c r="C14" s="451" t="s">
        <v>49</v>
      </c>
      <c r="D14" s="454">
        <v>36.799999999999997</v>
      </c>
      <c r="E14" s="454">
        <v>43.2</v>
      </c>
      <c r="F14" s="546">
        <f t="shared" si="0"/>
        <v>27.599999999999998</v>
      </c>
      <c r="G14" s="14">
        <f t="shared" si="1"/>
        <v>21.280977421161836</v>
      </c>
      <c r="H14" s="547">
        <f t="shared" si="2"/>
        <v>66.820977421161828</v>
      </c>
      <c r="I14" s="8">
        <v>18.399999999999999</v>
      </c>
      <c r="J14" s="8">
        <v>14.2</v>
      </c>
      <c r="K14" s="342">
        <v>44.5</v>
      </c>
      <c r="L14" s="546">
        <f t="shared" si="3"/>
        <v>9.1999999999999993</v>
      </c>
      <c r="M14" s="14">
        <f t="shared" si="4"/>
        <v>7.0936591403872793</v>
      </c>
      <c r="N14" s="345">
        <f t="shared" si="5"/>
        <v>22.273659140387277</v>
      </c>
      <c r="O14" s="304">
        <v>25.2</v>
      </c>
      <c r="P14" s="9">
        <v>21.8</v>
      </c>
      <c r="Q14" s="397">
        <f t="shared" si="6"/>
        <v>63.379999999999995</v>
      </c>
      <c r="R14" s="370"/>
      <c r="S14" s="323"/>
      <c r="T14" s="347">
        <v>20</v>
      </c>
    </row>
    <row r="15" spans="1:27" ht="18" x14ac:dyDescent="0.25">
      <c r="B15" s="211">
        <v>13</v>
      </c>
      <c r="C15" s="451" t="s">
        <v>50</v>
      </c>
      <c r="D15" s="454">
        <v>21.8</v>
      </c>
      <c r="E15" s="454">
        <v>28.4</v>
      </c>
      <c r="F15" s="546">
        <f t="shared" si="0"/>
        <v>16.350000000000001</v>
      </c>
      <c r="G15" s="14">
        <f t="shared" si="1"/>
        <v>13.425837962674805</v>
      </c>
      <c r="H15" s="547">
        <f t="shared" si="2"/>
        <v>40.403337962674804</v>
      </c>
      <c r="I15" s="8">
        <v>10.9</v>
      </c>
      <c r="J15" s="8">
        <v>8.9499999999999993</v>
      </c>
      <c r="K15" s="342">
        <v>26.94</v>
      </c>
      <c r="L15" s="546">
        <f t="shared" si="3"/>
        <v>5.45</v>
      </c>
      <c r="M15" s="14">
        <f t="shared" si="4"/>
        <v>4.4752793208916017</v>
      </c>
      <c r="N15" s="345">
        <f t="shared" si="5"/>
        <v>13.467779320891601</v>
      </c>
      <c r="O15" s="304">
        <v>15.1</v>
      </c>
      <c r="P15" s="9">
        <v>16.8</v>
      </c>
      <c r="Q15" s="397">
        <f t="shared" si="6"/>
        <v>41.715000000000003</v>
      </c>
      <c r="R15" s="373">
        <v>22</v>
      </c>
      <c r="S15" s="381">
        <v>20</v>
      </c>
      <c r="T15" s="347">
        <v>12</v>
      </c>
    </row>
    <row r="16" spans="1:27" ht="18" x14ac:dyDescent="0.25">
      <c r="B16" s="211">
        <v>14</v>
      </c>
      <c r="C16" s="451" t="s">
        <v>51</v>
      </c>
      <c r="D16" s="454">
        <v>5.6</v>
      </c>
      <c r="E16" s="454">
        <v>7.5</v>
      </c>
      <c r="F16" s="546">
        <f t="shared" si="0"/>
        <v>4.1999999999999993</v>
      </c>
      <c r="G16" s="14">
        <f t="shared" si="1"/>
        <v>3.5100080128113671</v>
      </c>
      <c r="H16" s="547">
        <f t="shared" si="2"/>
        <v>10.440008012811365</v>
      </c>
      <c r="I16" s="8">
        <v>2.8</v>
      </c>
      <c r="J16" s="8">
        <v>2.34</v>
      </c>
      <c r="K16" s="342">
        <v>6.96</v>
      </c>
      <c r="L16" s="546">
        <f t="shared" si="3"/>
        <v>1.4</v>
      </c>
      <c r="M16" s="14">
        <f t="shared" si="4"/>
        <v>1.1700026709371223</v>
      </c>
      <c r="N16" s="345">
        <f t="shared" si="5"/>
        <v>3.4800026709371217</v>
      </c>
      <c r="O16" s="304">
        <v>4.2</v>
      </c>
      <c r="P16" s="9">
        <v>3.8</v>
      </c>
      <c r="Q16" s="397">
        <f t="shared" si="6"/>
        <v>10.73</v>
      </c>
      <c r="R16" s="373">
        <v>15</v>
      </c>
      <c r="S16" s="381">
        <v>10</v>
      </c>
      <c r="T16" s="347">
        <v>8</v>
      </c>
    </row>
    <row r="17" spans="1:20" ht="18" x14ac:dyDescent="0.25">
      <c r="B17" s="211">
        <v>15</v>
      </c>
      <c r="C17" s="221" t="s">
        <v>52</v>
      </c>
      <c r="D17" s="454">
        <v>8.6</v>
      </c>
      <c r="E17" s="454">
        <v>14.7</v>
      </c>
      <c r="F17" s="546">
        <f t="shared" si="0"/>
        <v>6.4499999999999993</v>
      </c>
      <c r="G17" s="14">
        <f t="shared" si="1"/>
        <v>6.3865703824509747</v>
      </c>
      <c r="H17" s="547">
        <f t="shared" si="2"/>
        <v>17.029070382450975</v>
      </c>
      <c r="I17" s="8">
        <v>4.3</v>
      </c>
      <c r="J17" s="8">
        <v>4.3</v>
      </c>
      <c r="K17" s="342">
        <v>11.4</v>
      </c>
      <c r="L17" s="546">
        <f t="shared" si="3"/>
        <v>2.15</v>
      </c>
      <c r="M17" s="14">
        <f t="shared" si="4"/>
        <v>2.1288567941503249</v>
      </c>
      <c r="N17" s="345">
        <f t="shared" si="5"/>
        <v>5.6763567941503243</v>
      </c>
      <c r="O17" s="304">
        <v>5</v>
      </c>
      <c r="P17" s="9">
        <v>5.6</v>
      </c>
      <c r="Q17" s="397">
        <f t="shared" si="6"/>
        <v>13.85</v>
      </c>
      <c r="R17" s="373">
        <v>18</v>
      </c>
      <c r="S17" s="381">
        <v>20</v>
      </c>
      <c r="T17" s="347">
        <v>8</v>
      </c>
    </row>
    <row r="18" spans="1:20" ht="18" x14ac:dyDescent="0.25">
      <c r="B18" s="211">
        <v>16</v>
      </c>
      <c r="C18" s="221" t="s">
        <v>53</v>
      </c>
      <c r="D18" s="454">
        <v>13.4</v>
      </c>
      <c r="E18" s="454">
        <v>42.15</v>
      </c>
      <c r="F18" s="546">
        <f t="shared" si="0"/>
        <v>10.050000000000001</v>
      </c>
      <c r="G18" s="14">
        <f t="shared" si="1"/>
        <v>16.585781985257732</v>
      </c>
      <c r="H18" s="547">
        <f t="shared" si="2"/>
        <v>33.168281985257735</v>
      </c>
      <c r="I18" s="8">
        <v>6.7</v>
      </c>
      <c r="J18" s="8">
        <v>11.06</v>
      </c>
      <c r="K18" s="342">
        <v>22.11</v>
      </c>
      <c r="L18" s="546">
        <f t="shared" si="3"/>
        <v>3.35</v>
      </c>
      <c r="M18" s="14">
        <f t="shared" si="4"/>
        <v>5.5285939950859113</v>
      </c>
      <c r="N18" s="345">
        <f t="shared" si="5"/>
        <v>11.056093995085911</v>
      </c>
      <c r="O18" s="304">
        <v>8.4</v>
      </c>
      <c r="P18" s="9">
        <v>13.4</v>
      </c>
      <c r="Q18" s="397">
        <f t="shared" si="6"/>
        <v>27.259999999999998</v>
      </c>
      <c r="R18" s="373">
        <v>21</v>
      </c>
      <c r="S18" s="323"/>
      <c r="T18" s="347">
        <v>12</v>
      </c>
    </row>
    <row r="19" spans="1:20" ht="18" x14ac:dyDescent="0.25">
      <c r="B19" s="211">
        <v>17</v>
      </c>
      <c r="C19" s="451" t="s">
        <v>54</v>
      </c>
      <c r="D19" s="454">
        <v>32.200000000000003</v>
      </c>
      <c r="E19" s="454">
        <v>31.8</v>
      </c>
      <c r="F19" s="546">
        <f t="shared" si="0"/>
        <v>24.150000000000002</v>
      </c>
      <c r="G19" s="14">
        <f t="shared" si="1"/>
        <v>16.970894201544006</v>
      </c>
      <c r="H19" s="547">
        <f t="shared" si="2"/>
        <v>56.81839420154401</v>
      </c>
      <c r="I19" s="8">
        <v>16.100000000000001</v>
      </c>
      <c r="J19" s="8">
        <v>11.31</v>
      </c>
      <c r="K19" s="342">
        <v>37.880000000000003</v>
      </c>
      <c r="L19" s="546">
        <f t="shared" si="3"/>
        <v>8.0500000000000007</v>
      </c>
      <c r="M19" s="14">
        <f t="shared" si="4"/>
        <v>5.6569647338480022</v>
      </c>
      <c r="N19" s="345">
        <f t="shared" si="5"/>
        <v>18.939464733848002</v>
      </c>
      <c r="O19" s="305"/>
      <c r="P19" s="10"/>
      <c r="Q19" s="400"/>
      <c r="R19" s="373">
        <v>25</v>
      </c>
      <c r="S19" s="323"/>
      <c r="T19" s="347">
        <v>20</v>
      </c>
    </row>
    <row r="20" spans="1:20" ht="18" x14ac:dyDescent="0.25">
      <c r="B20" s="211">
        <v>18</v>
      </c>
      <c r="C20" s="452" t="s">
        <v>55</v>
      </c>
      <c r="D20" s="454">
        <v>8.15</v>
      </c>
      <c r="E20" s="454">
        <v>10.8</v>
      </c>
      <c r="F20" s="546">
        <f t="shared" si="0"/>
        <v>6.1125000000000007</v>
      </c>
      <c r="G20" s="14">
        <f t="shared" si="1"/>
        <v>5.0737721729005534</v>
      </c>
      <c r="H20" s="547">
        <f t="shared" si="2"/>
        <v>15.159397172900555</v>
      </c>
      <c r="I20" s="8">
        <v>4.08</v>
      </c>
      <c r="J20" s="8">
        <v>3.38</v>
      </c>
      <c r="K20" s="342">
        <v>10.11</v>
      </c>
      <c r="L20" s="546">
        <f t="shared" si="3"/>
        <v>2.0375000000000001</v>
      </c>
      <c r="M20" s="14">
        <f t="shared" si="4"/>
        <v>1.6912573909668511</v>
      </c>
      <c r="N20" s="345">
        <f t="shared" si="5"/>
        <v>5.0531323909668515</v>
      </c>
      <c r="O20" s="304">
        <v>5.2</v>
      </c>
      <c r="P20" s="9">
        <v>5</v>
      </c>
      <c r="Q20" s="397">
        <f t="shared" ref="Q20:Q32" si="7">(O20*1.65)+P20</f>
        <v>13.58</v>
      </c>
      <c r="R20" s="373">
        <v>16</v>
      </c>
      <c r="S20" s="323"/>
      <c r="T20" s="347">
        <v>8</v>
      </c>
    </row>
    <row r="21" spans="1:20" ht="18" x14ac:dyDescent="0.25">
      <c r="B21" s="211">
        <v>19</v>
      </c>
      <c r="C21" s="452" t="s">
        <v>56</v>
      </c>
      <c r="D21" s="454">
        <v>2.75</v>
      </c>
      <c r="E21" s="454">
        <v>4.7</v>
      </c>
      <c r="F21" s="546">
        <f t="shared" si="0"/>
        <v>2.0625</v>
      </c>
      <c r="G21" s="14">
        <f t="shared" si="1"/>
        <v>2.0420290919817967</v>
      </c>
      <c r="H21" s="547">
        <f t="shared" si="2"/>
        <v>5.4451540919817969</v>
      </c>
      <c r="I21" s="8">
        <v>1.38</v>
      </c>
      <c r="J21" s="8">
        <v>1.36</v>
      </c>
      <c r="K21" s="342">
        <v>3.63</v>
      </c>
      <c r="L21" s="546">
        <f t="shared" si="3"/>
        <v>0.6875</v>
      </c>
      <c r="M21" s="14">
        <f t="shared" si="4"/>
        <v>0.68067636399393217</v>
      </c>
      <c r="N21" s="345">
        <f t="shared" si="5"/>
        <v>1.8150513639939321</v>
      </c>
      <c r="O21" s="308">
        <v>1.8</v>
      </c>
      <c r="P21" s="8">
        <v>1.9</v>
      </c>
      <c r="Q21" s="397">
        <f t="shared" si="7"/>
        <v>4.8699999999999992</v>
      </c>
      <c r="R21" s="373">
        <v>10</v>
      </c>
      <c r="S21" s="381">
        <v>10</v>
      </c>
      <c r="T21" s="347">
        <v>5</v>
      </c>
    </row>
    <row r="22" spans="1:20" ht="18" x14ac:dyDescent="0.25">
      <c r="B22" s="211">
        <v>20</v>
      </c>
      <c r="C22" s="452" t="s">
        <v>57</v>
      </c>
      <c r="D22" s="454">
        <v>5.95</v>
      </c>
      <c r="E22" s="454">
        <v>15.3</v>
      </c>
      <c r="F22" s="546">
        <f t="shared" si="0"/>
        <v>4.4625000000000004</v>
      </c>
      <c r="G22" s="14">
        <f t="shared" si="1"/>
        <v>6.1560850231701645</v>
      </c>
      <c r="H22" s="547">
        <f t="shared" si="2"/>
        <v>13.519210023170164</v>
      </c>
      <c r="I22" s="8">
        <v>2.98</v>
      </c>
      <c r="J22" s="8">
        <v>4.0999999999999996</v>
      </c>
      <c r="K22" s="342">
        <v>9.01</v>
      </c>
      <c r="L22" s="546">
        <f t="shared" si="3"/>
        <v>1.4875</v>
      </c>
      <c r="M22" s="14">
        <f t="shared" si="4"/>
        <v>2.0520283410567215</v>
      </c>
      <c r="N22" s="345">
        <f t="shared" si="5"/>
        <v>4.5064033410567212</v>
      </c>
      <c r="O22" s="308">
        <v>3.6</v>
      </c>
      <c r="P22" s="8">
        <v>5.2</v>
      </c>
      <c r="Q22" s="397">
        <f t="shared" si="7"/>
        <v>11.14</v>
      </c>
      <c r="R22" s="373">
        <v>13</v>
      </c>
      <c r="S22" s="381">
        <v>10</v>
      </c>
      <c r="T22" s="347">
        <v>6</v>
      </c>
    </row>
    <row r="23" spans="1:20" ht="18" x14ac:dyDescent="0.25">
      <c r="B23" s="211">
        <v>21</v>
      </c>
      <c r="C23" s="221" t="s">
        <v>58</v>
      </c>
      <c r="D23" s="454">
        <v>19.899999999999999</v>
      </c>
      <c r="E23" s="454">
        <v>32.700000000000003</v>
      </c>
      <c r="F23" s="546">
        <f t="shared" si="0"/>
        <v>14.924999999999999</v>
      </c>
      <c r="G23" s="14">
        <f t="shared" si="1"/>
        <v>14.354713946993161</v>
      </c>
      <c r="H23" s="547">
        <f t="shared" si="2"/>
        <v>38.980963946993157</v>
      </c>
      <c r="I23" s="8">
        <v>5.95</v>
      </c>
      <c r="J23" s="8">
        <v>9.57</v>
      </c>
      <c r="K23" s="342">
        <v>25.99</v>
      </c>
      <c r="L23" s="546">
        <f t="shared" si="3"/>
        <v>4.9749999999999996</v>
      </c>
      <c r="M23" s="14">
        <f t="shared" si="4"/>
        <v>4.7849046489977205</v>
      </c>
      <c r="N23" s="345">
        <f t="shared" si="5"/>
        <v>12.993654648997719</v>
      </c>
      <c r="O23" s="308">
        <v>15.1</v>
      </c>
      <c r="P23" s="8">
        <v>17.7</v>
      </c>
      <c r="Q23" s="397">
        <f t="shared" si="7"/>
        <v>42.614999999999995</v>
      </c>
      <c r="R23" s="373">
        <v>16</v>
      </c>
      <c r="S23" s="381">
        <v>25</v>
      </c>
      <c r="T23" s="347">
        <v>12</v>
      </c>
    </row>
    <row r="24" spans="1:20" ht="18" x14ac:dyDescent="0.25">
      <c r="B24" s="211">
        <v>22</v>
      </c>
      <c r="C24" s="221" t="s">
        <v>59</v>
      </c>
      <c r="D24" s="454">
        <v>7.3</v>
      </c>
      <c r="E24" s="454">
        <v>21.2</v>
      </c>
      <c r="F24" s="546">
        <f t="shared" si="0"/>
        <v>5.4749999999999996</v>
      </c>
      <c r="G24" s="14">
        <f t="shared" si="1"/>
        <v>8.4081154993256373</v>
      </c>
      <c r="H24" s="547">
        <f t="shared" si="2"/>
        <v>17.441865499325637</v>
      </c>
      <c r="I24" s="8">
        <v>3.65</v>
      </c>
      <c r="J24" s="8">
        <v>5.61</v>
      </c>
      <c r="K24" s="342">
        <v>11.63</v>
      </c>
      <c r="L24" s="546">
        <f t="shared" si="3"/>
        <v>1.825</v>
      </c>
      <c r="M24" s="14">
        <f t="shared" si="4"/>
        <v>2.8027051664418789</v>
      </c>
      <c r="N24" s="345">
        <f t="shared" si="5"/>
        <v>5.8139551664418789</v>
      </c>
      <c r="O24" s="308">
        <v>5.0999999999999996</v>
      </c>
      <c r="P24" s="8">
        <v>7.9</v>
      </c>
      <c r="Q24" s="397">
        <f t="shared" si="7"/>
        <v>16.314999999999998</v>
      </c>
      <c r="R24" s="370"/>
      <c r="S24" s="323"/>
      <c r="T24" s="347">
        <v>12</v>
      </c>
    </row>
    <row r="25" spans="1:20" ht="18" x14ac:dyDescent="0.25">
      <c r="B25" s="211">
        <v>23</v>
      </c>
      <c r="C25" s="452" t="s">
        <v>60</v>
      </c>
      <c r="D25" s="454">
        <v>7.8</v>
      </c>
      <c r="E25" s="454">
        <v>20.399999999999999</v>
      </c>
      <c r="F25" s="546">
        <f t="shared" si="0"/>
        <v>5.85</v>
      </c>
      <c r="G25" s="14">
        <f t="shared" si="1"/>
        <v>8.1901236254405827</v>
      </c>
      <c r="H25" s="547">
        <f t="shared" si="2"/>
        <v>17.842623625440581</v>
      </c>
      <c r="I25" s="8">
        <v>3.9</v>
      </c>
      <c r="J25" s="8">
        <v>5.46</v>
      </c>
      <c r="K25" s="342">
        <v>11.9</v>
      </c>
      <c r="L25" s="546">
        <f t="shared" si="3"/>
        <v>1.95</v>
      </c>
      <c r="M25" s="14">
        <f t="shared" si="4"/>
        <v>2.7300412084801944</v>
      </c>
      <c r="N25" s="345">
        <f t="shared" si="5"/>
        <v>5.9475412084801942</v>
      </c>
      <c r="O25" s="308">
        <v>5.9</v>
      </c>
      <c r="P25" s="8">
        <v>7.3</v>
      </c>
      <c r="Q25" s="397">
        <f t="shared" si="7"/>
        <v>17.035</v>
      </c>
      <c r="R25" s="370"/>
      <c r="S25" s="323"/>
      <c r="T25" s="323"/>
    </row>
    <row r="26" spans="1:20" ht="18" x14ac:dyDescent="0.25">
      <c r="B26" s="211">
        <v>24</v>
      </c>
      <c r="C26" s="221" t="s">
        <v>61</v>
      </c>
      <c r="D26" s="454">
        <v>8.6</v>
      </c>
      <c r="E26" s="454">
        <v>17.5</v>
      </c>
      <c r="F26" s="546">
        <f t="shared" si="0"/>
        <v>6.4499999999999993</v>
      </c>
      <c r="G26" s="14">
        <f t="shared" si="1"/>
        <v>7.3121153745000491</v>
      </c>
      <c r="H26" s="547">
        <f t="shared" si="2"/>
        <v>17.954615374500047</v>
      </c>
      <c r="I26" s="8">
        <v>4.3</v>
      </c>
      <c r="J26" s="8">
        <v>4.87</v>
      </c>
      <c r="K26" s="342">
        <v>11.97</v>
      </c>
      <c r="L26" s="546">
        <f t="shared" si="3"/>
        <v>2.15</v>
      </c>
      <c r="M26" s="14">
        <f t="shared" si="4"/>
        <v>2.4373717915000164</v>
      </c>
      <c r="N26" s="345">
        <f t="shared" si="5"/>
        <v>5.9848717915000158</v>
      </c>
      <c r="O26" s="304">
        <v>5</v>
      </c>
      <c r="P26" s="8">
        <v>6.6</v>
      </c>
      <c r="Q26" s="397">
        <f t="shared" si="7"/>
        <v>14.85</v>
      </c>
      <c r="R26" s="373">
        <v>23</v>
      </c>
      <c r="S26" s="381">
        <v>17</v>
      </c>
      <c r="T26" s="323"/>
    </row>
    <row r="27" spans="1:20" ht="18" x14ac:dyDescent="0.25">
      <c r="B27" s="211">
        <v>25</v>
      </c>
      <c r="C27" s="221" t="s">
        <v>62</v>
      </c>
      <c r="D27" s="454">
        <v>11.7</v>
      </c>
      <c r="E27" s="454">
        <v>29.9</v>
      </c>
      <c r="F27" s="546">
        <f t="shared" si="0"/>
        <v>8.7749999999999986</v>
      </c>
      <c r="G27" s="14">
        <f t="shared" si="1"/>
        <v>12.040361809347758</v>
      </c>
      <c r="H27" s="547">
        <f t="shared" si="2"/>
        <v>26.519111809347756</v>
      </c>
      <c r="I27" s="8">
        <v>5.9</v>
      </c>
      <c r="J27" s="8">
        <v>8</v>
      </c>
      <c r="K27" s="342">
        <v>17.7</v>
      </c>
      <c r="L27" s="546">
        <f t="shared" si="3"/>
        <v>2.9249999999999998</v>
      </c>
      <c r="M27" s="14">
        <f t="shared" si="4"/>
        <v>4.0134539364492525</v>
      </c>
      <c r="N27" s="345">
        <f t="shared" si="5"/>
        <v>8.8397039364492507</v>
      </c>
      <c r="O27" s="308">
        <v>6.4</v>
      </c>
      <c r="P27" s="8">
        <v>10.3</v>
      </c>
      <c r="Q27" s="397">
        <f t="shared" si="7"/>
        <v>20.86</v>
      </c>
      <c r="R27" s="370"/>
      <c r="S27" s="323"/>
      <c r="T27" s="323"/>
    </row>
    <row r="28" spans="1:20" ht="18" x14ac:dyDescent="0.25">
      <c r="B28" s="211">
        <v>26</v>
      </c>
      <c r="C28" s="221" t="s">
        <v>63</v>
      </c>
      <c r="D28" s="454">
        <v>22.8</v>
      </c>
      <c r="E28" s="454">
        <v>40</v>
      </c>
      <c r="F28" s="546">
        <f t="shared" si="0"/>
        <v>17.100000000000001</v>
      </c>
      <c r="G28" s="14">
        <f t="shared" si="1"/>
        <v>17.265645079173844</v>
      </c>
      <c r="H28" s="547">
        <f t="shared" si="2"/>
        <v>45.48064507917384</v>
      </c>
      <c r="I28" s="8">
        <v>11.4</v>
      </c>
      <c r="J28" s="8">
        <v>11.5</v>
      </c>
      <c r="K28" s="342">
        <v>30.3</v>
      </c>
      <c r="L28" s="546">
        <f t="shared" si="3"/>
        <v>5.7</v>
      </c>
      <c r="M28" s="14">
        <f t="shared" si="4"/>
        <v>5.7552150263912818</v>
      </c>
      <c r="N28" s="345">
        <f t="shared" si="5"/>
        <v>15.160215026391281</v>
      </c>
      <c r="O28" s="308">
        <v>19.3</v>
      </c>
      <c r="P28" s="8">
        <v>20.399999999999999</v>
      </c>
      <c r="Q28" s="397">
        <f t="shared" si="7"/>
        <v>52.244999999999997</v>
      </c>
      <c r="R28" s="370"/>
      <c r="S28" s="323"/>
      <c r="T28" s="347">
        <v>12</v>
      </c>
    </row>
    <row r="29" spans="1:20" ht="18" x14ac:dyDescent="0.25">
      <c r="B29" s="211">
        <v>27</v>
      </c>
      <c r="C29" s="454" t="s">
        <v>64</v>
      </c>
      <c r="D29" s="454">
        <v>19.7</v>
      </c>
      <c r="E29" s="454">
        <v>24.3</v>
      </c>
      <c r="F29" s="546">
        <f t="shared" si="0"/>
        <v>14.774999999999999</v>
      </c>
      <c r="G29" s="14">
        <f t="shared" si="1"/>
        <v>11.730848754459329</v>
      </c>
      <c r="H29" s="547">
        <f t="shared" si="2"/>
        <v>36.109598754459327</v>
      </c>
      <c r="I29" s="8">
        <v>9.9</v>
      </c>
      <c r="J29" s="8">
        <v>7.8</v>
      </c>
      <c r="K29" s="342">
        <v>24.1</v>
      </c>
      <c r="L29" s="546">
        <f t="shared" si="3"/>
        <v>4.9249999999999998</v>
      </c>
      <c r="M29" s="14">
        <f t="shared" si="4"/>
        <v>3.9102829181531096</v>
      </c>
      <c r="N29" s="345">
        <f t="shared" si="5"/>
        <v>12.036532918153108</v>
      </c>
      <c r="O29" s="308">
        <v>12.6</v>
      </c>
      <c r="P29" s="8">
        <v>14.3</v>
      </c>
      <c r="Q29" s="397">
        <f t="shared" si="7"/>
        <v>35.090000000000003</v>
      </c>
      <c r="R29" s="370"/>
      <c r="S29" s="323"/>
      <c r="T29" s="347">
        <v>20</v>
      </c>
    </row>
    <row r="30" spans="1:20" ht="18" x14ac:dyDescent="0.25">
      <c r="B30" s="211">
        <v>28</v>
      </c>
      <c r="C30" s="454" t="s">
        <v>23</v>
      </c>
      <c r="D30" s="221">
        <v>4.5999999999999996</v>
      </c>
      <c r="E30" s="221">
        <v>5.6</v>
      </c>
      <c r="F30" s="546">
        <f t="shared" si="0"/>
        <v>3.4499999999999997</v>
      </c>
      <c r="G30" s="14">
        <f t="shared" si="1"/>
        <v>2.7176506397990154</v>
      </c>
      <c r="H30" s="547">
        <f t="shared" si="2"/>
        <v>8.4101506397990136</v>
      </c>
      <c r="I30" s="8">
        <v>2.2999999999999998</v>
      </c>
      <c r="J30" s="8">
        <v>1.81</v>
      </c>
      <c r="K30" s="342">
        <v>5.61</v>
      </c>
      <c r="L30" s="546">
        <f t="shared" si="3"/>
        <v>1.1499999999999999</v>
      </c>
      <c r="M30" s="14">
        <f t="shared" si="4"/>
        <v>0.90588354659967185</v>
      </c>
      <c r="N30" s="345">
        <f t="shared" si="5"/>
        <v>2.8033835465996715</v>
      </c>
      <c r="O30" s="308">
        <v>3.2</v>
      </c>
      <c r="P30" s="8">
        <v>2.7</v>
      </c>
      <c r="Q30" s="398">
        <f t="shared" si="7"/>
        <v>7.98</v>
      </c>
      <c r="R30" s="374">
        <v>8</v>
      </c>
      <c r="S30" s="323"/>
      <c r="T30" s="347">
        <v>5</v>
      </c>
    </row>
    <row r="31" spans="1:20" ht="18" x14ac:dyDescent="0.25">
      <c r="B31" s="211">
        <v>29</v>
      </c>
      <c r="C31" s="454" t="s">
        <v>26</v>
      </c>
      <c r="D31" s="221">
        <v>0.6</v>
      </c>
      <c r="E31" s="221">
        <v>0.7</v>
      </c>
      <c r="F31" s="546">
        <f t="shared" si="0"/>
        <v>0.44999999999999996</v>
      </c>
      <c r="G31" s="14">
        <f t="shared" si="1"/>
        <v>0.34573291714848325</v>
      </c>
      <c r="H31" s="547">
        <f t="shared" si="2"/>
        <v>1.0882329171484832</v>
      </c>
      <c r="I31" s="8">
        <v>0.3</v>
      </c>
      <c r="J31" s="8">
        <v>0.23</v>
      </c>
      <c r="K31" s="342">
        <v>0.73</v>
      </c>
      <c r="L31" s="546">
        <f t="shared" si="3"/>
        <v>0.15</v>
      </c>
      <c r="M31" s="14">
        <f t="shared" si="4"/>
        <v>0.11524430571616108</v>
      </c>
      <c r="N31" s="345">
        <f t="shared" si="5"/>
        <v>0.36274430571616106</v>
      </c>
      <c r="O31" s="308">
        <v>0.4</v>
      </c>
      <c r="P31" s="8">
        <v>0.3</v>
      </c>
      <c r="Q31" s="398">
        <f t="shared" si="7"/>
        <v>0.96</v>
      </c>
      <c r="R31" s="374">
        <v>5</v>
      </c>
      <c r="S31" s="323"/>
      <c r="T31" s="347">
        <v>2</v>
      </c>
    </row>
    <row r="32" spans="1:20" ht="20.25" x14ac:dyDescent="0.3">
      <c r="A32" s="12"/>
      <c r="B32" s="211">
        <v>30</v>
      </c>
      <c r="C32" s="454" t="s">
        <v>27</v>
      </c>
      <c r="D32" s="221">
        <v>1.2</v>
      </c>
      <c r="E32" s="221">
        <v>1.5</v>
      </c>
      <c r="F32" s="546">
        <f t="shared" si="0"/>
        <v>0.89999999999999991</v>
      </c>
      <c r="G32" s="14">
        <f t="shared" si="1"/>
        <v>0.72035147671119548</v>
      </c>
      <c r="H32" s="547">
        <f t="shared" si="2"/>
        <v>2.2053514767111952</v>
      </c>
      <c r="I32" s="8">
        <v>0.6</v>
      </c>
      <c r="J32" s="8">
        <v>0.5</v>
      </c>
      <c r="K32" s="342">
        <v>1.5</v>
      </c>
      <c r="L32" s="546">
        <f t="shared" si="3"/>
        <v>0.3</v>
      </c>
      <c r="M32" s="14">
        <f t="shared" si="4"/>
        <v>0.24011715890373184</v>
      </c>
      <c r="N32" s="345">
        <f t="shared" si="5"/>
        <v>0.73511715890373175</v>
      </c>
      <c r="O32" s="308">
        <v>0.9</v>
      </c>
      <c r="P32" s="8">
        <v>0.7</v>
      </c>
      <c r="Q32" s="399">
        <f t="shared" si="7"/>
        <v>2.1849999999999996</v>
      </c>
      <c r="R32" s="374">
        <v>8</v>
      </c>
      <c r="S32" s="382">
        <v>5</v>
      </c>
      <c r="T32" s="347">
        <v>3</v>
      </c>
    </row>
    <row r="33" spans="2:20" ht="18" x14ac:dyDescent="0.25">
      <c r="B33" s="211">
        <v>31</v>
      </c>
      <c r="C33" s="454" t="s">
        <v>117</v>
      </c>
      <c r="D33" s="221">
        <v>1.7</v>
      </c>
      <c r="E33" s="221">
        <v>1.9</v>
      </c>
      <c r="F33" s="546">
        <f t="shared" si="0"/>
        <v>1.2749999999999999</v>
      </c>
      <c r="G33" s="14">
        <f t="shared" si="1"/>
        <v>0.95606615879864709</v>
      </c>
      <c r="H33" s="547">
        <f t="shared" si="2"/>
        <v>3.0598161587986468</v>
      </c>
      <c r="I33" s="8">
        <v>0.9</v>
      </c>
      <c r="J33" s="8">
        <v>0.6</v>
      </c>
      <c r="K33" s="343">
        <v>2</v>
      </c>
      <c r="L33" s="546">
        <f t="shared" si="3"/>
        <v>0.42499999999999999</v>
      </c>
      <c r="M33" s="14">
        <f t="shared" si="4"/>
        <v>0.31868871959954903</v>
      </c>
      <c r="N33" s="345">
        <f t="shared" si="5"/>
        <v>1.0199387195995491</v>
      </c>
      <c r="O33" s="302"/>
      <c r="P33" s="3"/>
      <c r="Q33" s="401"/>
      <c r="R33" s="375" t="s">
        <v>124</v>
      </c>
      <c r="S33" s="323"/>
      <c r="T33" s="370"/>
    </row>
    <row r="34" spans="2:20" ht="18" x14ac:dyDescent="0.25">
      <c r="B34" s="121">
        <v>32</v>
      </c>
      <c r="C34" s="455" t="s">
        <v>65</v>
      </c>
      <c r="D34" s="458"/>
      <c r="E34" s="458"/>
      <c r="F34" s="302"/>
      <c r="G34" s="3"/>
      <c r="H34" s="303"/>
      <c r="I34" s="3"/>
      <c r="J34" s="3"/>
      <c r="K34" s="303"/>
      <c r="L34" s="302"/>
      <c r="M34" s="3"/>
      <c r="N34" s="3"/>
      <c r="O34" s="304">
        <v>5.3</v>
      </c>
      <c r="P34" s="9">
        <v>6</v>
      </c>
      <c r="Q34" s="397">
        <f t="shared" ref="Q34:Q47" si="8">(O34*1.65)+P34</f>
        <v>14.744999999999999</v>
      </c>
      <c r="R34" s="370"/>
      <c r="S34" s="562"/>
      <c r="T34" s="370"/>
    </row>
    <row r="35" spans="2:20" ht="18" x14ac:dyDescent="0.25">
      <c r="B35" s="121">
        <v>33</v>
      </c>
      <c r="C35" s="455" t="s">
        <v>66</v>
      </c>
      <c r="D35" s="458">
        <v>42.2</v>
      </c>
      <c r="E35" s="458">
        <v>76.3</v>
      </c>
      <c r="F35" s="304">
        <f t="shared" ref="F35:F51" si="9">D35*0.75</f>
        <v>31.650000000000002</v>
      </c>
      <c r="G35" s="9">
        <f t="shared" ref="G35:G51" si="10">(SQRT(POWER(D35,2)+POWER(E35,2)))*0.375</f>
        <v>32.697183078210273</v>
      </c>
      <c r="H35" s="548">
        <f t="shared" ref="H35:H51" si="11">((D35*0.75)*1.65)+((SQRT(POWER(D35,2)+POWER(E35,2))*0.375))</f>
        <v>84.919683078210284</v>
      </c>
      <c r="I35" s="9">
        <v>21.1</v>
      </c>
      <c r="J35" s="9">
        <v>21.8</v>
      </c>
      <c r="K35" s="343">
        <v>56.6</v>
      </c>
      <c r="L35" s="304">
        <f t="shared" ref="L35:L51" si="12">D35*0.25</f>
        <v>10.55</v>
      </c>
      <c r="M35" s="9">
        <f t="shared" ref="M35:M51" si="13">(SQRT(POWER(D35,2)+POWER(E35,2)))*0.125</f>
        <v>10.89906102607009</v>
      </c>
      <c r="N35" s="348">
        <f t="shared" ref="N35:N51" si="14">((D35*0.25)*1.65)+((SQRT(POWER(D35,2)+POWER(E35,2))*0.125))</f>
        <v>28.306561026070089</v>
      </c>
      <c r="O35" s="304">
        <v>38.799999999999997</v>
      </c>
      <c r="P35" s="9">
        <v>31.8</v>
      </c>
      <c r="Q35" s="397">
        <f t="shared" si="8"/>
        <v>95.82</v>
      </c>
      <c r="R35" s="373">
        <v>20</v>
      </c>
      <c r="S35" s="562"/>
      <c r="T35" s="370"/>
    </row>
    <row r="36" spans="2:20" ht="18" x14ac:dyDescent="0.25">
      <c r="B36" s="121">
        <v>34</v>
      </c>
      <c r="C36" s="455" t="s">
        <v>67</v>
      </c>
      <c r="D36" s="458">
        <v>8.5</v>
      </c>
      <c r="E36" s="458">
        <v>24.5</v>
      </c>
      <c r="F36" s="304">
        <f t="shared" si="9"/>
        <v>6.375</v>
      </c>
      <c r="G36" s="9">
        <f t="shared" si="10"/>
        <v>9.724726859917455</v>
      </c>
      <c r="H36" s="548">
        <f t="shared" si="11"/>
        <v>20.243476859917454</v>
      </c>
      <c r="I36" s="9">
        <v>4.3</v>
      </c>
      <c r="J36" s="9">
        <v>6.5</v>
      </c>
      <c r="K36" s="343">
        <v>13.5</v>
      </c>
      <c r="L36" s="304">
        <f t="shared" si="12"/>
        <v>2.125</v>
      </c>
      <c r="M36" s="9">
        <f t="shared" si="13"/>
        <v>3.241575619972485</v>
      </c>
      <c r="N36" s="348">
        <f t="shared" si="14"/>
        <v>6.7478256199724846</v>
      </c>
      <c r="O36" s="304">
        <v>7.8</v>
      </c>
      <c r="P36" s="9">
        <v>9.1999999999999993</v>
      </c>
      <c r="Q36" s="397">
        <f t="shared" si="8"/>
        <v>22.07</v>
      </c>
      <c r="R36" s="370"/>
      <c r="S36" s="562"/>
      <c r="T36" s="370"/>
    </row>
    <row r="37" spans="2:20" ht="18" x14ac:dyDescent="0.25">
      <c r="B37" s="121">
        <v>35</v>
      </c>
      <c r="C37" s="455" t="s">
        <v>68</v>
      </c>
      <c r="D37" s="458">
        <v>20.399999999999999</v>
      </c>
      <c r="E37" s="458">
        <v>36.4</v>
      </c>
      <c r="F37" s="304">
        <f t="shared" si="9"/>
        <v>15.299999999999999</v>
      </c>
      <c r="G37" s="9">
        <f t="shared" si="10"/>
        <v>15.647523765759232</v>
      </c>
      <c r="H37" s="548">
        <f t="shared" si="11"/>
        <v>40.892523765759229</v>
      </c>
      <c r="I37" s="9">
        <v>10.199999999999999</v>
      </c>
      <c r="J37" s="9">
        <v>10.4</v>
      </c>
      <c r="K37" s="343">
        <v>27.3</v>
      </c>
      <c r="L37" s="304">
        <f t="shared" si="12"/>
        <v>5.0999999999999996</v>
      </c>
      <c r="M37" s="9">
        <f t="shared" si="13"/>
        <v>5.2158412552530775</v>
      </c>
      <c r="N37" s="348">
        <f t="shared" si="14"/>
        <v>13.630841255253078</v>
      </c>
      <c r="O37" s="304">
        <v>16</v>
      </c>
      <c r="P37" s="9">
        <v>15.9</v>
      </c>
      <c r="Q37" s="397">
        <f t="shared" si="8"/>
        <v>42.3</v>
      </c>
      <c r="R37" s="370"/>
      <c r="S37" s="562"/>
      <c r="T37" s="370"/>
    </row>
    <row r="38" spans="2:20" ht="18" x14ac:dyDescent="0.25">
      <c r="B38" s="121">
        <v>36</v>
      </c>
      <c r="C38" s="455" t="s">
        <v>125</v>
      </c>
      <c r="D38" s="458">
        <v>5.2</v>
      </c>
      <c r="E38" s="458">
        <v>15.6</v>
      </c>
      <c r="F38" s="304">
        <f t="shared" si="9"/>
        <v>3.9000000000000004</v>
      </c>
      <c r="G38" s="9">
        <f t="shared" si="10"/>
        <v>6.1664414373283396</v>
      </c>
      <c r="H38" s="548">
        <f t="shared" si="11"/>
        <v>12.60144143732834</v>
      </c>
      <c r="I38" s="9">
        <v>2.6</v>
      </c>
      <c r="J38" s="9">
        <v>4.0999999999999996</v>
      </c>
      <c r="K38" s="343">
        <v>8.4</v>
      </c>
      <c r="L38" s="304">
        <f t="shared" si="12"/>
        <v>1.3</v>
      </c>
      <c r="M38" s="9">
        <f t="shared" si="13"/>
        <v>2.0554804791094465</v>
      </c>
      <c r="N38" s="348">
        <f t="shared" si="14"/>
        <v>4.2004804791094461</v>
      </c>
      <c r="O38" s="304">
        <v>3.6</v>
      </c>
      <c r="P38" s="9">
        <v>5.0999999999999996</v>
      </c>
      <c r="Q38" s="397">
        <f t="shared" si="8"/>
        <v>11.04</v>
      </c>
      <c r="R38" s="370"/>
      <c r="S38" s="562"/>
      <c r="T38" s="370"/>
    </row>
    <row r="39" spans="2:20" ht="18" x14ac:dyDescent="0.25">
      <c r="B39" s="121">
        <v>37</v>
      </c>
      <c r="C39" s="455" t="s">
        <v>70</v>
      </c>
      <c r="D39" s="458">
        <v>8.9</v>
      </c>
      <c r="E39" s="458">
        <v>33.4</v>
      </c>
      <c r="F39" s="304">
        <f t="shared" si="9"/>
        <v>6.6750000000000007</v>
      </c>
      <c r="G39" s="9">
        <f t="shared" si="10"/>
        <v>12.962041939833398</v>
      </c>
      <c r="H39" s="548">
        <f t="shared" si="11"/>
        <v>23.9757919398334</v>
      </c>
      <c r="I39" s="9">
        <v>4.5</v>
      </c>
      <c r="J39" s="9">
        <v>8.6</v>
      </c>
      <c r="K39" s="343">
        <v>16</v>
      </c>
      <c r="L39" s="304">
        <f t="shared" si="12"/>
        <v>2.2250000000000001</v>
      </c>
      <c r="M39" s="9">
        <f t="shared" si="13"/>
        <v>4.3206806466111329</v>
      </c>
      <c r="N39" s="348">
        <f t="shared" si="14"/>
        <v>7.9919306466111326</v>
      </c>
      <c r="O39" s="304">
        <v>6.1</v>
      </c>
      <c r="P39" s="9">
        <v>10</v>
      </c>
      <c r="Q39" s="397">
        <f t="shared" si="8"/>
        <v>20.064999999999998</v>
      </c>
      <c r="R39" s="370"/>
      <c r="S39" s="562"/>
      <c r="T39" s="370"/>
    </row>
    <row r="40" spans="2:20" ht="18" x14ac:dyDescent="0.25">
      <c r="B40" s="121">
        <v>38</v>
      </c>
      <c r="C40" s="455" t="s">
        <v>71</v>
      </c>
      <c r="D40" s="458">
        <v>5.4</v>
      </c>
      <c r="E40" s="458">
        <v>35.9</v>
      </c>
      <c r="F40" s="304">
        <f t="shared" si="9"/>
        <v>4.0500000000000007</v>
      </c>
      <c r="G40" s="9">
        <f t="shared" si="10"/>
        <v>13.613946204168723</v>
      </c>
      <c r="H40" s="548">
        <f t="shared" si="11"/>
        <v>20.296446204168724</v>
      </c>
      <c r="I40" s="9">
        <v>2.7</v>
      </c>
      <c r="J40" s="9">
        <v>9.1</v>
      </c>
      <c r="K40" s="343">
        <v>13.5</v>
      </c>
      <c r="L40" s="304">
        <f t="shared" si="12"/>
        <v>1.35</v>
      </c>
      <c r="M40" s="9">
        <f t="shared" si="13"/>
        <v>4.537982068056241</v>
      </c>
      <c r="N40" s="348">
        <f t="shared" si="14"/>
        <v>6.7654820680562411</v>
      </c>
      <c r="O40" s="304">
        <v>3.4</v>
      </c>
      <c r="P40" s="9">
        <v>10.7</v>
      </c>
      <c r="Q40" s="397">
        <f t="shared" si="8"/>
        <v>16.309999999999999</v>
      </c>
      <c r="R40" s="373">
        <v>20</v>
      </c>
      <c r="S40" s="562"/>
      <c r="T40" s="370"/>
    </row>
    <row r="41" spans="2:20" ht="18" x14ac:dyDescent="0.25">
      <c r="B41" s="121">
        <v>39</v>
      </c>
      <c r="C41" s="455" t="s">
        <v>72</v>
      </c>
      <c r="D41" s="458">
        <v>5.9</v>
      </c>
      <c r="E41" s="458">
        <v>47.3</v>
      </c>
      <c r="F41" s="304">
        <f t="shared" si="9"/>
        <v>4.4250000000000007</v>
      </c>
      <c r="G41" s="9">
        <f t="shared" si="10"/>
        <v>17.874956293652858</v>
      </c>
      <c r="H41" s="548">
        <f t="shared" si="11"/>
        <v>25.176206293652857</v>
      </c>
      <c r="I41" s="9">
        <v>3</v>
      </c>
      <c r="J41" s="9">
        <v>11.9</v>
      </c>
      <c r="K41" s="343">
        <v>16.8</v>
      </c>
      <c r="L41" s="304">
        <f t="shared" si="12"/>
        <v>1.4750000000000001</v>
      </c>
      <c r="M41" s="9">
        <f t="shared" si="13"/>
        <v>5.9583187645509526</v>
      </c>
      <c r="N41" s="348">
        <f t="shared" si="14"/>
        <v>8.3920687645509524</v>
      </c>
      <c r="O41" s="304">
        <v>4</v>
      </c>
      <c r="P41" s="9">
        <v>13.4</v>
      </c>
      <c r="Q41" s="397">
        <f t="shared" si="8"/>
        <v>20</v>
      </c>
      <c r="R41" s="373">
        <v>26</v>
      </c>
      <c r="S41" s="562"/>
      <c r="T41" s="370"/>
    </row>
    <row r="42" spans="2:20" ht="18" x14ac:dyDescent="0.25">
      <c r="B42" s="121">
        <v>40</v>
      </c>
      <c r="C42" s="455" t="s">
        <v>73</v>
      </c>
      <c r="D42" s="458">
        <v>4.5</v>
      </c>
      <c r="E42" s="458">
        <v>16.5</v>
      </c>
      <c r="F42" s="304">
        <f t="shared" si="9"/>
        <v>3.375</v>
      </c>
      <c r="G42" s="9">
        <f t="shared" si="10"/>
        <v>6.4134867661826522</v>
      </c>
      <c r="H42" s="548">
        <f t="shared" si="11"/>
        <v>11.982236766182652</v>
      </c>
      <c r="I42" s="9">
        <v>2.2999999999999998</v>
      </c>
      <c r="J42" s="9">
        <v>4.3</v>
      </c>
      <c r="K42" s="343">
        <v>8</v>
      </c>
      <c r="L42" s="304">
        <f t="shared" si="12"/>
        <v>1.125</v>
      </c>
      <c r="M42" s="9">
        <f t="shared" si="13"/>
        <v>2.1378289220608839</v>
      </c>
      <c r="N42" s="348">
        <f t="shared" si="14"/>
        <v>3.9940789220608837</v>
      </c>
      <c r="O42" s="304">
        <v>3</v>
      </c>
      <c r="P42" s="9">
        <v>5.0999999999999996</v>
      </c>
      <c r="Q42" s="397">
        <f t="shared" si="8"/>
        <v>10.049999999999999</v>
      </c>
      <c r="R42" s="373">
        <v>18</v>
      </c>
      <c r="S42" s="562"/>
      <c r="T42" s="370"/>
    </row>
    <row r="43" spans="2:20" ht="18" x14ac:dyDescent="0.25">
      <c r="B43" s="121">
        <v>41</v>
      </c>
      <c r="C43" s="455" t="s">
        <v>74</v>
      </c>
      <c r="D43" s="458">
        <v>6.5</v>
      </c>
      <c r="E43" s="458">
        <v>13.4</v>
      </c>
      <c r="F43" s="304">
        <f t="shared" si="9"/>
        <v>4.875</v>
      </c>
      <c r="G43" s="9">
        <f t="shared" si="10"/>
        <v>5.5849826544045778</v>
      </c>
      <c r="H43" s="548">
        <f t="shared" si="11"/>
        <v>13.628732654404576</v>
      </c>
      <c r="I43" s="9">
        <v>3.3</v>
      </c>
      <c r="J43" s="9">
        <v>3.7</v>
      </c>
      <c r="K43" s="343">
        <v>9.1</v>
      </c>
      <c r="L43" s="304">
        <f t="shared" si="12"/>
        <v>1.625</v>
      </c>
      <c r="M43" s="9">
        <f t="shared" si="13"/>
        <v>1.8616608848015259</v>
      </c>
      <c r="N43" s="348">
        <f t="shared" si="14"/>
        <v>4.5429108848015254</v>
      </c>
      <c r="O43" s="304">
        <v>4.4000000000000004</v>
      </c>
      <c r="P43" s="9">
        <v>5.3</v>
      </c>
      <c r="Q43" s="397">
        <f t="shared" si="8"/>
        <v>12.559999999999999</v>
      </c>
      <c r="R43" s="370"/>
      <c r="S43" s="384"/>
      <c r="T43" s="347">
        <v>10</v>
      </c>
    </row>
    <row r="44" spans="2:20" ht="18" x14ac:dyDescent="0.25">
      <c r="B44" s="121">
        <v>42</v>
      </c>
      <c r="C44" s="455" t="s">
        <v>75</v>
      </c>
      <c r="D44" s="458">
        <v>6.9</v>
      </c>
      <c r="E44" s="458">
        <v>22.8</v>
      </c>
      <c r="F44" s="304">
        <f t="shared" si="9"/>
        <v>5.1750000000000007</v>
      </c>
      <c r="G44" s="9">
        <f t="shared" si="10"/>
        <v>8.932953388997392</v>
      </c>
      <c r="H44" s="548">
        <f t="shared" si="11"/>
        <v>17.471703388997391</v>
      </c>
      <c r="I44" s="9">
        <v>3.5</v>
      </c>
      <c r="J44" s="9">
        <v>6</v>
      </c>
      <c r="K44" s="343">
        <v>11.6</v>
      </c>
      <c r="L44" s="304">
        <f t="shared" si="12"/>
        <v>1.7250000000000001</v>
      </c>
      <c r="M44" s="9">
        <f t="shared" si="13"/>
        <v>2.9776511296657975</v>
      </c>
      <c r="N44" s="348">
        <f t="shared" si="14"/>
        <v>5.8239011296657974</v>
      </c>
      <c r="O44" s="304">
        <v>5</v>
      </c>
      <c r="P44" s="9">
        <v>7.8</v>
      </c>
      <c r="Q44" s="397">
        <f t="shared" si="8"/>
        <v>16.05</v>
      </c>
      <c r="R44" s="370"/>
      <c r="S44" s="384"/>
      <c r="T44" s="347">
        <v>10</v>
      </c>
    </row>
    <row r="45" spans="2:20" ht="18" x14ac:dyDescent="0.25">
      <c r="B45" s="121">
        <v>43</v>
      </c>
      <c r="C45" s="455" t="s">
        <v>76</v>
      </c>
      <c r="D45" s="458">
        <v>1.9</v>
      </c>
      <c r="E45" s="458">
        <v>5.7</v>
      </c>
      <c r="F45" s="304">
        <f t="shared" si="9"/>
        <v>1.4249999999999998</v>
      </c>
      <c r="G45" s="9">
        <f t="shared" si="10"/>
        <v>2.2531228328699706</v>
      </c>
      <c r="H45" s="548">
        <f t="shared" si="11"/>
        <v>4.60437283286997</v>
      </c>
      <c r="I45" s="9">
        <v>0.9</v>
      </c>
      <c r="J45" s="9">
        <v>1.5</v>
      </c>
      <c r="K45" s="343">
        <v>3</v>
      </c>
      <c r="L45" s="304">
        <f t="shared" si="12"/>
        <v>0.47499999999999998</v>
      </c>
      <c r="M45" s="9">
        <f t="shared" si="13"/>
        <v>0.75104094428999013</v>
      </c>
      <c r="N45" s="348">
        <f t="shared" si="14"/>
        <v>1.5347909442899901</v>
      </c>
      <c r="O45" s="304">
        <v>6</v>
      </c>
      <c r="P45" s="9">
        <v>6.8</v>
      </c>
      <c r="Q45" s="397">
        <f t="shared" si="8"/>
        <v>16.7</v>
      </c>
      <c r="R45" s="373">
        <v>18</v>
      </c>
      <c r="S45" s="384"/>
      <c r="T45" s="347">
        <v>10</v>
      </c>
    </row>
    <row r="46" spans="2:20" ht="18" x14ac:dyDescent="0.25">
      <c r="B46" s="121">
        <v>44</v>
      </c>
      <c r="C46" s="455" t="s">
        <v>77</v>
      </c>
      <c r="D46" s="458">
        <v>3.4</v>
      </c>
      <c r="E46" s="458">
        <v>5.9</v>
      </c>
      <c r="F46" s="304">
        <f t="shared" si="9"/>
        <v>2.5499999999999998</v>
      </c>
      <c r="G46" s="9">
        <f t="shared" si="10"/>
        <v>2.5535820429349831</v>
      </c>
      <c r="H46" s="548">
        <f t="shared" si="11"/>
        <v>6.7610820429349827</v>
      </c>
      <c r="I46" s="9">
        <v>1.7</v>
      </c>
      <c r="J46" s="9">
        <v>1.7</v>
      </c>
      <c r="K46" s="343">
        <v>4.5</v>
      </c>
      <c r="L46" s="304">
        <f t="shared" si="12"/>
        <v>0.85</v>
      </c>
      <c r="M46" s="9">
        <f t="shared" si="13"/>
        <v>0.85119401431166097</v>
      </c>
      <c r="N46" s="348">
        <f t="shared" si="14"/>
        <v>2.2536940143116606</v>
      </c>
      <c r="O46" s="304">
        <v>2.5</v>
      </c>
      <c r="P46" s="9">
        <v>2.9</v>
      </c>
      <c r="Q46" s="397">
        <f t="shared" si="8"/>
        <v>7.0250000000000004</v>
      </c>
      <c r="R46" s="370"/>
      <c r="S46" s="384"/>
      <c r="T46" s="347">
        <v>6</v>
      </c>
    </row>
    <row r="47" spans="2:20" ht="18" x14ac:dyDescent="0.25">
      <c r="B47" s="121">
        <v>45</v>
      </c>
      <c r="C47" s="455" t="s">
        <v>78</v>
      </c>
      <c r="D47" s="157">
        <v>3</v>
      </c>
      <c r="E47" s="157">
        <v>4.3</v>
      </c>
      <c r="F47" s="304">
        <f t="shared" si="9"/>
        <v>2.25</v>
      </c>
      <c r="G47" s="9">
        <f t="shared" si="10"/>
        <v>1.9661590093377495</v>
      </c>
      <c r="H47" s="548">
        <f t="shared" si="11"/>
        <v>5.6786590093377498</v>
      </c>
      <c r="I47" s="9">
        <v>1.5</v>
      </c>
      <c r="J47" s="9">
        <v>1.3</v>
      </c>
      <c r="K47" s="343">
        <v>3.8</v>
      </c>
      <c r="L47" s="304">
        <f t="shared" si="12"/>
        <v>0.75</v>
      </c>
      <c r="M47" s="9">
        <f t="shared" si="13"/>
        <v>0.65538633644591648</v>
      </c>
      <c r="N47" s="348">
        <f t="shared" si="14"/>
        <v>1.8928863364459163</v>
      </c>
      <c r="O47" s="304">
        <v>1.9</v>
      </c>
      <c r="P47" s="9">
        <v>1.5</v>
      </c>
      <c r="Q47" s="397">
        <f t="shared" si="8"/>
        <v>4.6349999999999998</v>
      </c>
      <c r="R47" s="373">
        <v>15</v>
      </c>
      <c r="S47" s="384"/>
      <c r="T47" s="347">
        <v>8</v>
      </c>
    </row>
    <row r="48" spans="2:20" ht="18" x14ac:dyDescent="0.25">
      <c r="B48" s="121">
        <v>46</v>
      </c>
      <c r="C48" s="455" t="s">
        <v>79</v>
      </c>
      <c r="D48" s="157"/>
      <c r="E48" s="157"/>
      <c r="F48" s="320"/>
      <c r="G48" s="321"/>
      <c r="H48" s="322"/>
      <c r="I48" s="321"/>
      <c r="J48" s="321"/>
      <c r="K48" s="322"/>
      <c r="L48" s="320"/>
      <c r="M48" s="321"/>
      <c r="N48" s="321"/>
      <c r="O48" s="320"/>
      <c r="P48" s="321"/>
      <c r="Q48" s="400"/>
      <c r="R48" s="373">
        <v>20</v>
      </c>
      <c r="S48" s="381">
        <v>25</v>
      </c>
      <c r="T48" s="347">
        <v>10</v>
      </c>
    </row>
    <row r="49" spans="2:21" ht="18" x14ac:dyDescent="0.25">
      <c r="B49" s="121">
        <v>47</v>
      </c>
      <c r="C49" s="455" t="s">
        <v>80</v>
      </c>
      <c r="D49" s="157">
        <v>5.2</v>
      </c>
      <c r="E49" s="157">
        <v>15.3</v>
      </c>
      <c r="F49" s="304">
        <f t="shared" si="9"/>
        <v>3.9000000000000004</v>
      </c>
      <c r="G49" s="9">
        <f t="shared" si="10"/>
        <v>6.0598189948215451</v>
      </c>
      <c r="H49" s="548">
        <f t="shared" si="11"/>
        <v>12.494818994821546</v>
      </c>
      <c r="I49" s="9">
        <v>2.6</v>
      </c>
      <c r="J49" s="9">
        <v>4</v>
      </c>
      <c r="K49" s="343">
        <v>8.3000000000000007</v>
      </c>
      <c r="L49" s="304">
        <f t="shared" si="12"/>
        <v>1.3</v>
      </c>
      <c r="M49" s="9">
        <f t="shared" si="13"/>
        <v>2.019939664940515</v>
      </c>
      <c r="N49" s="348">
        <f t="shared" si="14"/>
        <v>4.1649396649405155</v>
      </c>
      <c r="O49" s="305"/>
      <c r="P49" s="10"/>
      <c r="Q49" s="400"/>
      <c r="R49" s="370"/>
      <c r="S49" s="384"/>
      <c r="T49" s="370"/>
    </row>
    <row r="50" spans="2:21" ht="18" x14ac:dyDescent="0.25">
      <c r="B50" s="121">
        <v>48</v>
      </c>
      <c r="C50" s="455" t="s">
        <v>81</v>
      </c>
      <c r="D50" s="157">
        <v>23.3</v>
      </c>
      <c r="E50" s="157">
        <v>26.5</v>
      </c>
      <c r="F50" s="304">
        <f t="shared" si="9"/>
        <v>17.475000000000001</v>
      </c>
      <c r="G50" s="9">
        <f t="shared" si="10"/>
        <v>13.232453003884046</v>
      </c>
      <c r="H50" s="548">
        <f t="shared" si="11"/>
        <v>42.066203003884048</v>
      </c>
      <c r="I50" s="9">
        <v>11.65</v>
      </c>
      <c r="J50" s="9">
        <v>8.82</v>
      </c>
      <c r="K50" s="343">
        <v>28.4</v>
      </c>
      <c r="L50" s="304">
        <f t="shared" si="12"/>
        <v>5.8250000000000002</v>
      </c>
      <c r="M50" s="9">
        <f t="shared" si="13"/>
        <v>4.4108176679613491</v>
      </c>
      <c r="N50" s="348">
        <f t="shared" si="14"/>
        <v>14.022067667961348</v>
      </c>
      <c r="O50" s="305"/>
      <c r="P50" s="10"/>
      <c r="Q50" s="400"/>
      <c r="R50" s="370"/>
      <c r="S50" s="384"/>
      <c r="T50" s="370"/>
    </row>
    <row r="51" spans="2:21" ht="18" x14ac:dyDescent="0.25">
      <c r="B51" s="121">
        <v>49</v>
      </c>
      <c r="C51" s="458" t="s">
        <v>377</v>
      </c>
      <c r="D51" s="458">
        <v>8.3000000000000007</v>
      </c>
      <c r="E51" s="458">
        <v>33.5</v>
      </c>
      <c r="F51" s="304">
        <f t="shared" si="9"/>
        <v>6.2250000000000005</v>
      </c>
      <c r="G51" s="9">
        <f t="shared" si="10"/>
        <v>12.942336052660664</v>
      </c>
      <c r="H51" s="549">
        <f t="shared" si="11"/>
        <v>23.213586052660666</v>
      </c>
      <c r="I51" s="4">
        <v>4.1500000000000004</v>
      </c>
      <c r="J51" s="4">
        <v>8.6300000000000008</v>
      </c>
      <c r="K51" s="543">
        <v>15.48</v>
      </c>
      <c r="L51" s="304">
        <f t="shared" si="12"/>
        <v>2.0750000000000002</v>
      </c>
      <c r="M51" s="9">
        <f t="shared" si="13"/>
        <v>4.3141120175535548</v>
      </c>
      <c r="N51" s="348">
        <f t="shared" si="14"/>
        <v>7.7378620175535548</v>
      </c>
      <c r="O51" s="554"/>
      <c r="P51" s="553"/>
      <c r="Q51" s="400"/>
      <c r="R51" s="370"/>
      <c r="S51" s="384"/>
      <c r="T51" s="370"/>
    </row>
    <row r="52" spans="2:21" ht="18" x14ac:dyDescent="0.25">
      <c r="B52" s="121">
        <v>50</v>
      </c>
      <c r="C52" s="132" t="s">
        <v>118</v>
      </c>
      <c r="D52" s="132">
        <v>3.4</v>
      </c>
      <c r="E52" s="136">
        <v>18.7</v>
      </c>
      <c r="F52" s="304">
        <f>D52*0.75</f>
        <v>2.5499999999999998</v>
      </c>
      <c r="G52" s="9">
        <f>(SQRT(POWER(D52,2)+POWER(E52,2)))*0.375</f>
        <v>7.1274666782805793</v>
      </c>
      <c r="H52" s="548">
        <f>((D52*0.75)*1.65)+((SQRT(POWER(D52,2)+POWER(E52,2))*0.375))</f>
        <v>11.33496667828058</v>
      </c>
      <c r="I52" s="22">
        <v>1.7</v>
      </c>
      <c r="J52" s="22">
        <v>4.75</v>
      </c>
      <c r="K52" s="342">
        <v>7.56</v>
      </c>
      <c r="L52" s="304">
        <f>D52*0.25</f>
        <v>0.85</v>
      </c>
      <c r="M52" s="9">
        <f>(SQRT(POWER(D52,2)+POWER(E52,2)))*0.125</f>
        <v>2.3758222260935264</v>
      </c>
      <c r="N52" s="348">
        <f>((D52*0.25)*1.65)+((SQRT(POWER(D52,2)+POWER(E52,2))*0.125))</f>
        <v>3.7783222260935263</v>
      </c>
      <c r="O52" s="308">
        <v>2.2999999999999998</v>
      </c>
      <c r="P52" s="9">
        <v>6</v>
      </c>
      <c r="Q52" s="397">
        <f t="shared" ref="Q52:Q57" si="15">(O52*1.65)+P52</f>
        <v>9.7949999999999999</v>
      </c>
      <c r="R52" s="370"/>
      <c r="S52" s="370"/>
      <c r="T52" s="370"/>
    </row>
    <row r="53" spans="2:21" ht="18" x14ac:dyDescent="0.25">
      <c r="B53" s="45">
        <v>51</v>
      </c>
      <c r="C53" s="456" t="s">
        <v>82</v>
      </c>
      <c r="D53" s="48">
        <v>19.3</v>
      </c>
      <c r="E53" s="48">
        <v>24.6</v>
      </c>
      <c r="F53" s="304">
        <f t="shared" ref="F53:F67" si="16">D53*0.75</f>
        <v>14.475000000000001</v>
      </c>
      <c r="G53" s="9">
        <f t="shared" ref="G53:G67" si="17">(SQRT(POWER(D53,2)+POWER(E53,2)))*0.375</f>
        <v>11.725273184450758</v>
      </c>
      <c r="H53" s="548">
        <f t="shared" ref="H53:H67" si="18">((D53*0.75)*1.65)+((SQRT(POWER(D53,2)+POWER(E53,2))*0.375))</f>
        <v>35.609023184450763</v>
      </c>
      <c r="I53" s="9">
        <v>9.6999999999999993</v>
      </c>
      <c r="J53" s="9">
        <v>7.8</v>
      </c>
      <c r="K53" s="343">
        <v>23.7</v>
      </c>
      <c r="L53" s="304">
        <f t="shared" ref="L53:L67" si="19">D53*0.25</f>
        <v>4.8250000000000002</v>
      </c>
      <c r="M53" s="9">
        <f t="shared" ref="M53:M67" si="20">(SQRT(POWER(D53,2)+POWER(E53,2)))*0.125</f>
        <v>3.9084243948169193</v>
      </c>
      <c r="N53" s="348">
        <f t="shared" ref="N53:N67" si="21">((D53*0.25)*1.65)+((SQRT(POWER(D53,2)+POWER(E53,2))*0.125))</f>
        <v>11.869674394816919</v>
      </c>
      <c r="O53" s="304">
        <v>13.7</v>
      </c>
      <c r="P53" s="9">
        <v>13.3</v>
      </c>
      <c r="Q53" s="397">
        <f t="shared" si="15"/>
        <v>35.905000000000001</v>
      </c>
      <c r="R53" s="373">
        <v>24</v>
      </c>
      <c r="S53" s="384"/>
      <c r="T53" s="347">
        <v>15</v>
      </c>
      <c r="U53" s="25"/>
    </row>
    <row r="54" spans="2:21" ht="18" x14ac:dyDescent="0.25">
      <c r="B54" s="45">
        <v>52</v>
      </c>
      <c r="C54" s="456" t="s">
        <v>83</v>
      </c>
      <c r="D54" s="48">
        <v>4.9000000000000004</v>
      </c>
      <c r="E54" s="48">
        <v>10.9</v>
      </c>
      <c r="F54" s="304">
        <f t="shared" si="16"/>
        <v>3.6750000000000003</v>
      </c>
      <c r="G54" s="9">
        <f t="shared" si="17"/>
        <v>4.4815245731781941</v>
      </c>
      <c r="H54" s="548">
        <f t="shared" si="18"/>
        <v>10.545274573178194</v>
      </c>
      <c r="I54" s="9">
        <v>2.5</v>
      </c>
      <c r="J54" s="9">
        <v>3</v>
      </c>
      <c r="K54" s="343">
        <v>7</v>
      </c>
      <c r="L54" s="304">
        <f t="shared" si="19"/>
        <v>1.2250000000000001</v>
      </c>
      <c r="M54" s="9">
        <f t="shared" si="20"/>
        <v>1.4938415243927314</v>
      </c>
      <c r="N54" s="348">
        <f t="shared" si="21"/>
        <v>3.5150915243927319</v>
      </c>
      <c r="O54" s="304">
        <v>4.0999999999999996</v>
      </c>
      <c r="P54" s="9">
        <v>4.5999999999999996</v>
      </c>
      <c r="Q54" s="397">
        <f t="shared" si="15"/>
        <v>11.364999999999998</v>
      </c>
      <c r="R54" s="373">
        <v>24</v>
      </c>
      <c r="S54" s="381">
        <v>20</v>
      </c>
      <c r="T54" s="347">
        <v>15</v>
      </c>
    </row>
    <row r="55" spans="2:21" ht="18" x14ac:dyDescent="0.25">
      <c r="B55" s="45">
        <v>53</v>
      </c>
      <c r="C55" s="456" t="s">
        <v>84</v>
      </c>
      <c r="D55" s="48">
        <v>5.7</v>
      </c>
      <c r="E55" s="48">
        <v>12.1</v>
      </c>
      <c r="F55" s="304">
        <f t="shared" si="16"/>
        <v>4.2750000000000004</v>
      </c>
      <c r="G55" s="9">
        <f t="shared" si="17"/>
        <v>5.0157564235118119</v>
      </c>
      <c r="H55" s="548">
        <f t="shared" si="18"/>
        <v>12.069506423511811</v>
      </c>
      <c r="I55" s="9">
        <v>2.9</v>
      </c>
      <c r="J55" s="9">
        <v>3.3</v>
      </c>
      <c r="K55" s="343">
        <v>8</v>
      </c>
      <c r="L55" s="304">
        <f t="shared" si="19"/>
        <v>1.425</v>
      </c>
      <c r="M55" s="9">
        <f t="shared" si="20"/>
        <v>1.6719188078372706</v>
      </c>
      <c r="N55" s="348">
        <f t="shared" si="21"/>
        <v>4.0231688078372709</v>
      </c>
      <c r="O55" s="304">
        <v>5.2</v>
      </c>
      <c r="P55" s="9">
        <v>5.3</v>
      </c>
      <c r="Q55" s="397">
        <f t="shared" si="15"/>
        <v>13.879999999999999</v>
      </c>
      <c r="R55" s="373">
        <v>24</v>
      </c>
      <c r="S55" s="384"/>
      <c r="T55" s="347">
        <v>15</v>
      </c>
    </row>
    <row r="56" spans="2:21" ht="18" x14ac:dyDescent="0.25">
      <c r="B56" s="45">
        <v>54</v>
      </c>
      <c r="C56" s="456" t="s">
        <v>85</v>
      </c>
      <c r="D56" s="48">
        <v>6.9</v>
      </c>
      <c r="E56" s="48">
        <v>12.3</v>
      </c>
      <c r="F56" s="304">
        <f t="shared" si="16"/>
        <v>5.1750000000000007</v>
      </c>
      <c r="G56" s="9">
        <f t="shared" si="17"/>
        <v>5.2886966730944218</v>
      </c>
      <c r="H56" s="548">
        <f t="shared" si="18"/>
        <v>13.827446673094421</v>
      </c>
      <c r="I56" s="9">
        <v>3.45</v>
      </c>
      <c r="J56" s="9">
        <v>3.53</v>
      </c>
      <c r="K56" s="343">
        <v>9.2200000000000006</v>
      </c>
      <c r="L56" s="304">
        <f t="shared" si="19"/>
        <v>1.7250000000000001</v>
      </c>
      <c r="M56" s="9">
        <f t="shared" si="20"/>
        <v>1.762898891031474</v>
      </c>
      <c r="N56" s="348">
        <f t="shared" si="21"/>
        <v>4.6091488910314737</v>
      </c>
      <c r="O56" s="304">
        <v>5.3</v>
      </c>
      <c r="P56" s="9">
        <v>6.4</v>
      </c>
      <c r="Q56" s="397">
        <f t="shared" si="15"/>
        <v>15.145</v>
      </c>
      <c r="R56" s="373">
        <v>24</v>
      </c>
      <c r="S56" s="384"/>
      <c r="T56" s="347">
        <v>15</v>
      </c>
    </row>
    <row r="57" spans="2:21" ht="18" x14ac:dyDescent="0.25">
      <c r="B57" s="45">
        <v>55</v>
      </c>
      <c r="C57" s="456" t="s">
        <v>86</v>
      </c>
      <c r="D57" s="48">
        <v>7.9</v>
      </c>
      <c r="E57" s="48">
        <v>17.600000000000001</v>
      </c>
      <c r="F57" s="304">
        <f t="shared" si="16"/>
        <v>5.9250000000000007</v>
      </c>
      <c r="G57" s="9">
        <f t="shared" si="17"/>
        <v>7.2343905237414443</v>
      </c>
      <c r="H57" s="548">
        <f t="shared" si="18"/>
        <v>17.010640523741444</v>
      </c>
      <c r="I57" s="9">
        <v>4</v>
      </c>
      <c r="J57" s="9">
        <v>4.8</v>
      </c>
      <c r="K57" s="343">
        <v>11.3</v>
      </c>
      <c r="L57" s="304">
        <f t="shared" si="19"/>
        <v>1.9750000000000001</v>
      </c>
      <c r="M57" s="9">
        <f t="shared" si="20"/>
        <v>2.4114635079138149</v>
      </c>
      <c r="N57" s="348">
        <f t="shared" si="21"/>
        <v>5.6702135079138145</v>
      </c>
      <c r="O57" s="304">
        <v>5.4</v>
      </c>
      <c r="P57" s="9">
        <v>7.7</v>
      </c>
      <c r="Q57" s="397">
        <f t="shared" si="15"/>
        <v>16.61</v>
      </c>
      <c r="R57" s="373">
        <v>24</v>
      </c>
      <c r="S57" s="384"/>
      <c r="T57" s="347">
        <v>20</v>
      </c>
    </row>
    <row r="58" spans="2:21" ht="18" x14ac:dyDescent="0.25">
      <c r="B58" s="45">
        <v>56</v>
      </c>
      <c r="C58" s="456" t="s">
        <v>87</v>
      </c>
      <c r="D58" s="48">
        <v>11.3</v>
      </c>
      <c r="E58" s="48">
        <v>147</v>
      </c>
      <c r="F58" s="304">
        <f t="shared" si="16"/>
        <v>8.4750000000000014</v>
      </c>
      <c r="G58" s="9">
        <f t="shared" si="17"/>
        <v>55.287630002108067</v>
      </c>
      <c r="H58" s="548">
        <f t="shared" si="18"/>
        <v>69.271380002108074</v>
      </c>
      <c r="I58" s="9">
        <v>7.7</v>
      </c>
      <c r="J58" s="9">
        <v>36.9</v>
      </c>
      <c r="K58" s="343">
        <v>46.2</v>
      </c>
      <c r="L58" s="304">
        <f t="shared" si="19"/>
        <v>2.8250000000000002</v>
      </c>
      <c r="M58" s="9">
        <f t="shared" si="20"/>
        <v>18.429210000702689</v>
      </c>
      <c r="N58" s="348">
        <f t="shared" si="21"/>
        <v>23.090460000702688</v>
      </c>
      <c r="O58" s="305"/>
      <c r="P58" s="10"/>
      <c r="Q58" s="400"/>
      <c r="R58" s="370"/>
      <c r="S58" s="384"/>
      <c r="T58" s="370"/>
    </row>
    <row r="59" spans="2:21" ht="18" x14ac:dyDescent="0.25">
      <c r="B59" s="45">
        <v>57</v>
      </c>
      <c r="C59" s="456" t="s">
        <v>88</v>
      </c>
      <c r="D59" s="48">
        <v>8.5</v>
      </c>
      <c r="E59" s="48">
        <v>82</v>
      </c>
      <c r="F59" s="304">
        <f t="shared" si="16"/>
        <v>6.375</v>
      </c>
      <c r="G59" s="9">
        <f t="shared" si="17"/>
        <v>30.914764373192302</v>
      </c>
      <c r="H59" s="548">
        <f t="shared" si="18"/>
        <v>41.433514373192303</v>
      </c>
      <c r="I59" s="9">
        <v>4.3</v>
      </c>
      <c r="J59" s="9">
        <v>20.6</v>
      </c>
      <c r="K59" s="343">
        <v>27.6</v>
      </c>
      <c r="L59" s="304">
        <f t="shared" si="19"/>
        <v>2.125</v>
      </c>
      <c r="M59" s="9">
        <f t="shared" si="20"/>
        <v>10.304921457730767</v>
      </c>
      <c r="N59" s="348">
        <f t="shared" si="21"/>
        <v>13.811171457730767</v>
      </c>
      <c r="O59" s="305"/>
      <c r="P59" s="10"/>
      <c r="Q59" s="400"/>
      <c r="R59" s="370"/>
      <c r="S59" s="384"/>
      <c r="T59" s="370"/>
    </row>
    <row r="60" spans="2:21" ht="18" x14ac:dyDescent="0.25">
      <c r="B60" s="45">
        <v>58</v>
      </c>
      <c r="C60" s="456" t="s">
        <v>89</v>
      </c>
      <c r="D60" s="48">
        <v>14</v>
      </c>
      <c r="E60" s="48">
        <v>39</v>
      </c>
      <c r="F60" s="304">
        <f t="shared" si="16"/>
        <v>10.5</v>
      </c>
      <c r="G60" s="9">
        <f t="shared" si="17"/>
        <v>15.538762016325496</v>
      </c>
      <c r="H60" s="548">
        <f t="shared" si="18"/>
        <v>32.863762016325495</v>
      </c>
      <c r="I60" s="9">
        <v>7</v>
      </c>
      <c r="J60" s="9">
        <v>10.4</v>
      </c>
      <c r="K60" s="343">
        <v>21.9</v>
      </c>
      <c r="L60" s="304">
        <f t="shared" si="19"/>
        <v>3.5</v>
      </c>
      <c r="M60" s="9">
        <f t="shared" si="20"/>
        <v>5.179587338775165</v>
      </c>
      <c r="N60" s="348">
        <f t="shared" si="21"/>
        <v>10.954587338775164</v>
      </c>
      <c r="O60" s="304">
        <v>3</v>
      </c>
      <c r="P60" s="9">
        <v>4.3</v>
      </c>
      <c r="Q60" s="397">
        <f t="shared" ref="Q60:Q67" si="22">(O60*1.65)+P60</f>
        <v>9.25</v>
      </c>
      <c r="R60" s="370"/>
      <c r="S60" s="384"/>
      <c r="T60" s="370"/>
    </row>
    <row r="61" spans="2:21" ht="18" x14ac:dyDescent="0.25">
      <c r="B61" s="121">
        <v>59</v>
      </c>
      <c r="C61" s="455" t="s">
        <v>90</v>
      </c>
      <c r="D61" s="157">
        <v>23</v>
      </c>
      <c r="E61" s="157">
        <v>35</v>
      </c>
      <c r="F61" s="304">
        <f t="shared" si="16"/>
        <v>17.25</v>
      </c>
      <c r="G61" s="9">
        <f t="shared" si="17"/>
        <v>15.705293693528944</v>
      </c>
      <c r="H61" s="548">
        <f t="shared" si="18"/>
        <v>44.167793693528942</v>
      </c>
      <c r="I61" s="9">
        <v>11.5</v>
      </c>
      <c r="J61" s="9">
        <v>10.5</v>
      </c>
      <c r="K61" s="343">
        <v>29.4</v>
      </c>
      <c r="L61" s="304">
        <f t="shared" si="19"/>
        <v>5.75</v>
      </c>
      <c r="M61" s="9">
        <f t="shared" si="20"/>
        <v>5.235097897842981</v>
      </c>
      <c r="N61" s="348">
        <f t="shared" si="21"/>
        <v>14.722597897842981</v>
      </c>
      <c r="O61" s="304">
        <v>16.2</v>
      </c>
      <c r="P61" s="9">
        <v>19.5</v>
      </c>
      <c r="Q61" s="397">
        <f t="shared" si="22"/>
        <v>46.23</v>
      </c>
      <c r="R61" s="370"/>
      <c r="S61" s="384"/>
      <c r="T61" s="347">
        <v>20</v>
      </c>
    </row>
    <row r="62" spans="2:21" ht="18" x14ac:dyDescent="0.25">
      <c r="B62" s="121">
        <v>60</v>
      </c>
      <c r="C62" s="455" t="s">
        <v>91</v>
      </c>
      <c r="D62" s="157">
        <v>11</v>
      </c>
      <c r="E62" s="157">
        <v>47.2</v>
      </c>
      <c r="F62" s="304">
        <f t="shared" si="16"/>
        <v>8.25</v>
      </c>
      <c r="G62" s="9">
        <f t="shared" si="17"/>
        <v>18.174312229077611</v>
      </c>
      <c r="H62" s="548">
        <f t="shared" si="18"/>
        <v>31.786812229077611</v>
      </c>
      <c r="I62" s="9">
        <v>5.5</v>
      </c>
      <c r="J62" s="9">
        <v>12.12</v>
      </c>
      <c r="K62" s="343">
        <v>21.19</v>
      </c>
      <c r="L62" s="304">
        <f t="shared" si="19"/>
        <v>2.75</v>
      </c>
      <c r="M62" s="9">
        <f t="shared" si="20"/>
        <v>6.0581040763592036</v>
      </c>
      <c r="N62" s="348">
        <f t="shared" si="21"/>
        <v>10.595604076359203</v>
      </c>
      <c r="O62" s="304">
        <v>11.9</v>
      </c>
      <c r="P62" s="9">
        <v>13.2</v>
      </c>
      <c r="Q62" s="397">
        <f t="shared" si="22"/>
        <v>32.834999999999994</v>
      </c>
      <c r="R62" s="370"/>
      <c r="S62" s="384"/>
      <c r="T62" s="347">
        <v>20</v>
      </c>
    </row>
    <row r="63" spans="2:21" ht="18" x14ac:dyDescent="0.25">
      <c r="B63" s="121">
        <v>61</v>
      </c>
      <c r="C63" s="455" t="s">
        <v>92</v>
      </c>
      <c r="D63" s="157">
        <v>23</v>
      </c>
      <c r="E63" s="157">
        <v>27.4</v>
      </c>
      <c r="F63" s="304">
        <f t="shared" si="16"/>
        <v>17.25</v>
      </c>
      <c r="G63" s="9">
        <f t="shared" si="17"/>
        <v>13.415150017797041</v>
      </c>
      <c r="H63" s="548">
        <f t="shared" si="18"/>
        <v>41.877650017797038</v>
      </c>
      <c r="I63" s="9">
        <v>11.5</v>
      </c>
      <c r="J63" s="9">
        <v>8.94</v>
      </c>
      <c r="K63" s="343">
        <v>27.92</v>
      </c>
      <c r="L63" s="304">
        <f t="shared" si="19"/>
        <v>5.75</v>
      </c>
      <c r="M63" s="9">
        <f t="shared" si="20"/>
        <v>4.4717166725990136</v>
      </c>
      <c r="N63" s="348">
        <f t="shared" si="21"/>
        <v>13.959216672599013</v>
      </c>
      <c r="O63" s="304">
        <v>16.399999999999999</v>
      </c>
      <c r="P63" s="9">
        <v>14.8</v>
      </c>
      <c r="Q63" s="397">
        <f t="shared" si="22"/>
        <v>41.86</v>
      </c>
      <c r="R63" s="370"/>
      <c r="S63" s="384"/>
      <c r="T63" s="347">
        <v>20</v>
      </c>
    </row>
    <row r="64" spans="2:21" ht="18" x14ac:dyDescent="0.25">
      <c r="B64" s="121">
        <v>62</v>
      </c>
      <c r="C64" s="455" t="s">
        <v>93</v>
      </c>
      <c r="D64" s="157">
        <v>9.25</v>
      </c>
      <c r="E64" s="157">
        <v>22.05</v>
      </c>
      <c r="F64" s="304">
        <f t="shared" si="16"/>
        <v>6.9375</v>
      </c>
      <c r="G64" s="9">
        <f t="shared" si="17"/>
        <v>8.9668530223819332</v>
      </c>
      <c r="H64" s="548">
        <f t="shared" si="18"/>
        <v>20.413728022381932</v>
      </c>
      <c r="I64" s="9">
        <v>4.63</v>
      </c>
      <c r="J64" s="9">
        <v>5.98</v>
      </c>
      <c r="K64" s="343">
        <v>13.61</v>
      </c>
      <c r="L64" s="304">
        <f t="shared" si="19"/>
        <v>2.3125</v>
      </c>
      <c r="M64" s="9">
        <f t="shared" si="20"/>
        <v>2.9889510074606447</v>
      </c>
      <c r="N64" s="348">
        <f t="shared" si="21"/>
        <v>6.8045760074606445</v>
      </c>
      <c r="O64" s="304">
        <v>6.6</v>
      </c>
      <c r="P64" s="9">
        <v>7.9</v>
      </c>
      <c r="Q64" s="397">
        <f t="shared" si="22"/>
        <v>18.79</v>
      </c>
      <c r="R64" s="373">
        <v>35</v>
      </c>
      <c r="S64" s="384"/>
      <c r="T64" s="347">
        <v>20</v>
      </c>
    </row>
    <row r="65" spans="1:20" ht="18" x14ac:dyDescent="0.25">
      <c r="B65" s="121">
        <v>63</v>
      </c>
      <c r="C65" s="455" t="s">
        <v>94</v>
      </c>
      <c r="D65" s="157">
        <v>6.35</v>
      </c>
      <c r="E65" s="157">
        <v>30.7</v>
      </c>
      <c r="F65" s="304">
        <f t="shared" si="16"/>
        <v>4.7624999999999993</v>
      </c>
      <c r="G65" s="9">
        <f t="shared" si="17"/>
        <v>11.756190191235424</v>
      </c>
      <c r="H65" s="548">
        <f t="shared" si="18"/>
        <v>19.614315191235423</v>
      </c>
      <c r="I65" s="9">
        <v>3.1880000000000002</v>
      </c>
      <c r="J65" s="9">
        <v>7.84</v>
      </c>
      <c r="K65" s="343">
        <v>13.08</v>
      </c>
      <c r="L65" s="304">
        <f t="shared" si="19"/>
        <v>1.5874999999999999</v>
      </c>
      <c r="M65" s="9">
        <f t="shared" si="20"/>
        <v>3.9187300637451412</v>
      </c>
      <c r="N65" s="348">
        <f t="shared" si="21"/>
        <v>6.5381050637451406</v>
      </c>
      <c r="O65" s="304">
        <v>2.2999999999999998</v>
      </c>
      <c r="P65" s="9">
        <v>8.3000000000000007</v>
      </c>
      <c r="Q65" s="397">
        <f t="shared" si="22"/>
        <v>12.095000000000001</v>
      </c>
      <c r="R65" s="370"/>
      <c r="S65" s="384"/>
      <c r="T65" s="347">
        <v>10</v>
      </c>
    </row>
    <row r="66" spans="1:20" ht="18" x14ac:dyDescent="0.25">
      <c r="B66" s="121">
        <v>64</v>
      </c>
      <c r="C66" s="455" t="s">
        <v>95</v>
      </c>
      <c r="D66" s="157">
        <v>13.05</v>
      </c>
      <c r="E66" s="157">
        <v>36.35</v>
      </c>
      <c r="F66" s="304">
        <f t="shared" si="16"/>
        <v>9.7875000000000014</v>
      </c>
      <c r="G66" s="9">
        <f t="shared" si="17"/>
        <v>14.483085500852365</v>
      </c>
      <c r="H66" s="548">
        <f t="shared" si="18"/>
        <v>30.632460500852368</v>
      </c>
      <c r="I66" s="9">
        <v>6.53</v>
      </c>
      <c r="J66" s="9">
        <v>9.66</v>
      </c>
      <c r="K66" s="343">
        <v>20.420000000000002</v>
      </c>
      <c r="L66" s="304">
        <f t="shared" si="19"/>
        <v>3.2625000000000002</v>
      </c>
      <c r="M66" s="9">
        <f t="shared" si="20"/>
        <v>4.8276951669507886</v>
      </c>
      <c r="N66" s="348">
        <f t="shared" si="21"/>
        <v>10.210820166950789</v>
      </c>
      <c r="O66" s="304">
        <v>6</v>
      </c>
      <c r="P66" s="9">
        <v>12.8</v>
      </c>
      <c r="Q66" s="397">
        <f t="shared" si="22"/>
        <v>22.7</v>
      </c>
      <c r="R66" s="370"/>
      <c r="S66" s="384"/>
      <c r="T66" s="347">
        <v>10</v>
      </c>
    </row>
    <row r="67" spans="1:20" ht="18" x14ac:dyDescent="0.25">
      <c r="B67" s="121">
        <v>65</v>
      </c>
      <c r="C67" s="455" t="s">
        <v>96</v>
      </c>
      <c r="D67" s="157">
        <v>22.5</v>
      </c>
      <c r="E67" s="157">
        <v>24.4</v>
      </c>
      <c r="F67" s="304">
        <f t="shared" si="16"/>
        <v>16.875</v>
      </c>
      <c r="G67" s="9">
        <f t="shared" si="17"/>
        <v>12.446441509523915</v>
      </c>
      <c r="H67" s="548">
        <f t="shared" si="18"/>
        <v>40.290191509523915</v>
      </c>
      <c r="I67" s="9">
        <v>11.25</v>
      </c>
      <c r="J67" s="9">
        <v>8.3000000000000007</v>
      </c>
      <c r="K67" s="343">
        <v>26.86</v>
      </c>
      <c r="L67" s="304">
        <f t="shared" si="19"/>
        <v>5.625</v>
      </c>
      <c r="M67" s="9">
        <f t="shared" si="20"/>
        <v>4.1488138365079719</v>
      </c>
      <c r="N67" s="348">
        <f t="shared" si="21"/>
        <v>13.430063836507973</v>
      </c>
      <c r="O67" s="304">
        <v>14.9</v>
      </c>
      <c r="P67" s="9">
        <v>27.6</v>
      </c>
      <c r="Q67" s="397">
        <f t="shared" si="22"/>
        <v>52.185000000000002</v>
      </c>
      <c r="R67" s="370"/>
      <c r="S67" s="384"/>
      <c r="T67" s="347">
        <v>20</v>
      </c>
    </row>
    <row r="68" spans="1:20" ht="18" x14ac:dyDescent="0.25">
      <c r="B68" s="121">
        <v>66</v>
      </c>
      <c r="C68" s="455" t="s">
        <v>97</v>
      </c>
      <c r="D68" s="157"/>
      <c r="E68" s="157"/>
      <c r="F68" s="305"/>
      <c r="G68" s="10"/>
      <c r="H68" s="306"/>
      <c r="I68" s="10"/>
      <c r="J68" s="10"/>
      <c r="K68" s="306"/>
      <c r="L68" s="305"/>
      <c r="M68" s="10"/>
      <c r="N68" s="321"/>
      <c r="O68" s="305"/>
      <c r="P68" s="10"/>
      <c r="Q68" s="400"/>
      <c r="R68" s="373">
        <v>30</v>
      </c>
      <c r="S68" s="384"/>
      <c r="T68" s="347">
        <v>15</v>
      </c>
    </row>
    <row r="69" spans="1:20" ht="18" x14ac:dyDescent="0.25">
      <c r="B69" s="121">
        <v>67</v>
      </c>
      <c r="C69" s="455" t="s">
        <v>98</v>
      </c>
      <c r="D69" s="157"/>
      <c r="E69" s="157"/>
      <c r="F69" s="305"/>
      <c r="G69" s="10"/>
      <c r="H69" s="306"/>
      <c r="I69" s="10"/>
      <c r="J69" s="10"/>
      <c r="K69" s="306"/>
      <c r="L69" s="305"/>
      <c r="M69" s="10"/>
      <c r="N69" s="321"/>
      <c r="O69" s="304">
        <v>21.4</v>
      </c>
      <c r="P69" s="9">
        <v>24.4</v>
      </c>
      <c r="Q69" s="397">
        <f>(O69*1.65)+P69</f>
        <v>59.709999999999994</v>
      </c>
      <c r="R69" s="373">
        <v>35</v>
      </c>
      <c r="S69" s="384"/>
      <c r="T69" s="347">
        <v>25</v>
      </c>
    </row>
    <row r="70" spans="1:20" ht="18" x14ac:dyDescent="0.25">
      <c r="B70" s="121">
        <v>68</v>
      </c>
      <c r="C70" s="455" t="s">
        <v>115</v>
      </c>
      <c r="D70" s="157">
        <v>19.600000000000001</v>
      </c>
      <c r="E70" s="157">
        <v>50.4</v>
      </c>
      <c r="F70" s="304">
        <f t="shared" ref="F70" si="23">D70*0.75</f>
        <v>14.700000000000001</v>
      </c>
      <c r="G70" s="9">
        <f t="shared" ref="G70" si="24">(SQRT(POWER(D70,2)+POWER(E70,2)))*0.375</f>
        <v>20.278868311619362</v>
      </c>
      <c r="H70" s="548">
        <f t="shared" ref="H70" si="25">((D70*0.75)*1.65)+((SQRT(POWER(D70,2)+POWER(E70,2))*0.375))</f>
        <v>44.533868311619358</v>
      </c>
      <c r="I70" s="9">
        <v>9.8000000000000007</v>
      </c>
      <c r="J70" s="9">
        <v>13.5</v>
      </c>
      <c r="K70" s="343">
        <v>29.7</v>
      </c>
      <c r="L70" s="304">
        <f t="shared" ref="L70" si="26">D70*0.25</f>
        <v>4.9000000000000004</v>
      </c>
      <c r="M70" s="9">
        <f t="shared" ref="M70" si="27">(SQRT(POWER(D70,2)+POWER(E70,2)))*0.125</f>
        <v>6.7596227705397878</v>
      </c>
      <c r="N70" s="348">
        <f t="shared" ref="N70" si="28">((D70*0.25)*1.65)+((SQRT(POWER(D70,2)+POWER(E70,2))*0.125))</f>
        <v>14.84462277053979</v>
      </c>
      <c r="O70" s="304">
        <v>10</v>
      </c>
      <c r="P70" s="9">
        <v>16.8</v>
      </c>
      <c r="Q70" s="397">
        <f>(O70*1.65)+P70</f>
        <v>33.299999999999997</v>
      </c>
      <c r="R70" s="370"/>
      <c r="S70" s="384"/>
      <c r="T70" s="347">
        <v>20</v>
      </c>
    </row>
    <row r="71" spans="1:20" ht="18" x14ac:dyDescent="0.25">
      <c r="B71" s="121">
        <v>69</v>
      </c>
      <c r="C71" s="455" t="s">
        <v>114</v>
      </c>
      <c r="D71" s="157">
        <v>12.6</v>
      </c>
      <c r="E71" s="157">
        <v>14</v>
      </c>
      <c r="F71" s="304">
        <f t="shared" ref="F71:F79" si="29">D71*0.75</f>
        <v>9.4499999999999993</v>
      </c>
      <c r="G71" s="9">
        <f t="shared" ref="G71:G79" si="30">(SQRT(POWER(D71,2)+POWER(E71,2)))*0.375</f>
        <v>7.0631526247136982</v>
      </c>
      <c r="H71" s="548">
        <f t="shared" ref="H71:H79" si="31">((D71*0.75)*1.65)+((SQRT(POWER(D71,2)+POWER(E71,2))*0.375))</f>
        <v>22.655652624713696</v>
      </c>
      <c r="I71" s="9">
        <v>6.3</v>
      </c>
      <c r="J71" s="9">
        <v>4.71</v>
      </c>
      <c r="K71" s="343">
        <v>15.1</v>
      </c>
      <c r="L71" s="304">
        <f t="shared" ref="L71:L79" si="32">D71*0.25</f>
        <v>3.15</v>
      </c>
      <c r="M71" s="9">
        <f t="shared" ref="M71:M79" si="33">(SQRT(POWER(D71,2)+POWER(E71,2)))*0.125</f>
        <v>2.3543842082378994</v>
      </c>
      <c r="N71" s="348">
        <f t="shared" ref="N71:N79" si="34">((D71*0.25)*1.65)+((SQRT(POWER(D71,2)+POWER(E71,2))*0.125))</f>
        <v>7.5518842082378992</v>
      </c>
      <c r="O71" s="305"/>
      <c r="P71" s="10"/>
      <c r="Q71" s="400"/>
      <c r="R71" s="370"/>
      <c r="S71" s="384"/>
      <c r="T71" s="370"/>
    </row>
    <row r="72" spans="1:20" ht="18" x14ac:dyDescent="0.25">
      <c r="B72" s="121">
        <v>70</v>
      </c>
      <c r="C72" s="455" t="s">
        <v>99</v>
      </c>
      <c r="D72" s="157">
        <v>15.2</v>
      </c>
      <c r="E72" s="157">
        <v>38.1</v>
      </c>
      <c r="F72" s="304">
        <f t="shared" si="29"/>
        <v>11.399999999999999</v>
      </c>
      <c r="G72" s="9">
        <f t="shared" si="30"/>
        <v>15.382543880971053</v>
      </c>
      <c r="H72" s="548">
        <f t="shared" si="31"/>
        <v>34.192543880971044</v>
      </c>
      <c r="I72" s="9">
        <v>7.6</v>
      </c>
      <c r="J72" s="9">
        <v>10.26</v>
      </c>
      <c r="K72" s="343">
        <v>22.8</v>
      </c>
      <c r="L72" s="304">
        <f t="shared" si="32"/>
        <v>3.8</v>
      </c>
      <c r="M72" s="9">
        <f t="shared" si="33"/>
        <v>5.1275146269903509</v>
      </c>
      <c r="N72" s="348">
        <f t="shared" si="34"/>
        <v>11.39751462699035</v>
      </c>
      <c r="O72" s="304">
        <v>14.3</v>
      </c>
      <c r="P72" s="9">
        <v>17.100000000000001</v>
      </c>
      <c r="Q72" s="397">
        <f>(O72*1.65)+P72</f>
        <v>40.695</v>
      </c>
      <c r="R72" s="373">
        <v>30</v>
      </c>
      <c r="S72" s="381">
        <v>25</v>
      </c>
      <c r="T72" s="347">
        <v>15</v>
      </c>
    </row>
    <row r="73" spans="1:20" ht="18" x14ac:dyDescent="0.25">
      <c r="B73" s="121">
        <v>71</v>
      </c>
      <c r="C73" s="455" t="s">
        <v>25</v>
      </c>
      <c r="D73" s="157">
        <v>29.4</v>
      </c>
      <c r="E73" s="157">
        <v>40.1</v>
      </c>
      <c r="F73" s="304">
        <f t="shared" si="29"/>
        <v>22.049999999999997</v>
      </c>
      <c r="G73" s="9">
        <f t="shared" si="30"/>
        <v>18.646099625658984</v>
      </c>
      <c r="H73" s="548">
        <f t="shared" si="31"/>
        <v>55.028599625658977</v>
      </c>
      <c r="I73" s="9">
        <v>14.7</v>
      </c>
      <c r="J73" s="9">
        <v>12.4</v>
      </c>
      <c r="K73" s="343">
        <v>36.700000000000003</v>
      </c>
      <c r="L73" s="304">
        <f t="shared" si="32"/>
        <v>7.35</v>
      </c>
      <c r="M73" s="9">
        <f t="shared" si="33"/>
        <v>6.2153665418863273</v>
      </c>
      <c r="N73" s="348">
        <f t="shared" si="34"/>
        <v>18.342866541886327</v>
      </c>
      <c r="O73" s="304">
        <v>20.100000000000001</v>
      </c>
      <c r="P73" s="9">
        <v>18.899999999999999</v>
      </c>
      <c r="Q73" s="397">
        <f>(O73*1.65)+P73</f>
        <v>52.064999999999998</v>
      </c>
      <c r="R73" s="377"/>
      <c r="S73" s="385"/>
      <c r="T73" s="347">
        <v>15</v>
      </c>
    </row>
    <row r="74" spans="1:20" ht="18" x14ac:dyDescent="0.25">
      <c r="B74" s="211">
        <v>72</v>
      </c>
      <c r="C74" s="457" t="s">
        <v>100</v>
      </c>
      <c r="D74" s="461">
        <v>12.2</v>
      </c>
      <c r="E74" s="461">
        <v>45.6</v>
      </c>
      <c r="F74" s="304">
        <f t="shared" si="29"/>
        <v>9.1499999999999986</v>
      </c>
      <c r="G74" s="9">
        <f t="shared" si="30"/>
        <v>17.701430026978048</v>
      </c>
      <c r="H74" s="548">
        <f t="shared" si="31"/>
        <v>32.798930026978041</v>
      </c>
      <c r="I74" s="9">
        <v>6.1</v>
      </c>
      <c r="J74" s="9">
        <v>11.8</v>
      </c>
      <c r="K74" s="343">
        <v>21.9</v>
      </c>
      <c r="L74" s="304">
        <f t="shared" si="32"/>
        <v>3.05</v>
      </c>
      <c r="M74" s="9">
        <f t="shared" si="33"/>
        <v>5.9004766756593492</v>
      </c>
      <c r="N74" s="348">
        <f t="shared" si="34"/>
        <v>10.932976675659349</v>
      </c>
      <c r="O74" s="305"/>
      <c r="P74" s="10"/>
      <c r="Q74" s="400"/>
      <c r="R74" s="373">
        <v>24</v>
      </c>
      <c r="S74" s="384"/>
      <c r="T74" s="347">
        <v>20</v>
      </c>
    </row>
    <row r="75" spans="1:20" ht="18" x14ac:dyDescent="0.25">
      <c r="B75" s="211">
        <v>73</v>
      </c>
      <c r="C75" s="457" t="s">
        <v>101</v>
      </c>
      <c r="D75" s="461">
        <v>24.7</v>
      </c>
      <c r="E75" s="461">
        <v>54.6</v>
      </c>
      <c r="F75" s="304">
        <f t="shared" si="29"/>
        <v>18.524999999999999</v>
      </c>
      <c r="G75" s="9">
        <f t="shared" si="30"/>
        <v>22.472639614651413</v>
      </c>
      <c r="H75" s="548">
        <f t="shared" si="31"/>
        <v>53.03888961465141</v>
      </c>
      <c r="I75" s="9">
        <v>12.4</v>
      </c>
      <c r="J75" s="9">
        <v>15</v>
      </c>
      <c r="K75" s="343">
        <v>35.4</v>
      </c>
      <c r="L75" s="304">
        <f t="shared" si="32"/>
        <v>6.1749999999999998</v>
      </c>
      <c r="M75" s="9">
        <f t="shared" si="33"/>
        <v>7.4908798715504705</v>
      </c>
      <c r="N75" s="348">
        <f t="shared" si="34"/>
        <v>17.679629871550468</v>
      </c>
      <c r="O75" s="304">
        <v>24.7</v>
      </c>
      <c r="P75" s="9">
        <v>25.2</v>
      </c>
      <c r="Q75" s="397">
        <f>(O75*1.65)+P75</f>
        <v>65.954999999999998</v>
      </c>
      <c r="R75" s="370"/>
      <c r="S75" s="384"/>
      <c r="T75" s="347">
        <v>20</v>
      </c>
    </row>
    <row r="76" spans="1:20" ht="18" x14ac:dyDescent="0.25">
      <c r="B76" s="211">
        <v>74</v>
      </c>
      <c r="C76" s="457" t="s">
        <v>102</v>
      </c>
      <c r="D76" s="461">
        <v>6.1</v>
      </c>
      <c r="E76" s="461">
        <v>62.9</v>
      </c>
      <c r="F76" s="304">
        <f t="shared" si="29"/>
        <v>4.5749999999999993</v>
      </c>
      <c r="G76" s="9">
        <f t="shared" si="30"/>
        <v>23.698160529880795</v>
      </c>
      <c r="H76" s="548">
        <f t="shared" si="31"/>
        <v>31.246910529880793</v>
      </c>
      <c r="I76" s="9">
        <v>3.1</v>
      </c>
      <c r="J76" s="9">
        <v>15.8</v>
      </c>
      <c r="K76" s="343">
        <v>20.8</v>
      </c>
      <c r="L76" s="304">
        <f t="shared" si="32"/>
        <v>1.5249999999999999</v>
      </c>
      <c r="M76" s="9">
        <f t="shared" si="33"/>
        <v>7.8993868432935983</v>
      </c>
      <c r="N76" s="348">
        <f t="shared" si="34"/>
        <v>10.415636843293598</v>
      </c>
      <c r="O76" s="304">
        <v>3.9</v>
      </c>
      <c r="P76" s="9">
        <v>12.3</v>
      </c>
      <c r="Q76" s="397">
        <f>(O76*1.65)+P76</f>
        <v>18.734999999999999</v>
      </c>
      <c r="R76" s="370"/>
      <c r="S76" s="384"/>
      <c r="T76" s="347">
        <v>15</v>
      </c>
    </row>
    <row r="77" spans="1:20" ht="18" x14ac:dyDescent="0.25">
      <c r="B77" s="211">
        <v>75</v>
      </c>
      <c r="C77" s="457" t="s">
        <v>103</v>
      </c>
      <c r="D77" s="461">
        <v>16</v>
      </c>
      <c r="E77" s="461">
        <v>130.5</v>
      </c>
      <c r="F77" s="304">
        <f t="shared" si="29"/>
        <v>12</v>
      </c>
      <c r="G77" s="9">
        <f t="shared" si="30"/>
        <v>49.303944124684392</v>
      </c>
      <c r="H77" s="548">
        <f t="shared" si="31"/>
        <v>69.103944124684389</v>
      </c>
      <c r="I77" s="9">
        <v>7.98</v>
      </c>
      <c r="J77" s="9">
        <v>32.869999999999997</v>
      </c>
      <c r="K77" s="343">
        <v>46.03</v>
      </c>
      <c r="L77" s="304">
        <f t="shared" si="32"/>
        <v>4</v>
      </c>
      <c r="M77" s="9">
        <f t="shared" si="33"/>
        <v>16.434648041561463</v>
      </c>
      <c r="N77" s="348">
        <f t="shared" si="34"/>
        <v>23.034648041561461</v>
      </c>
      <c r="O77" s="305"/>
      <c r="P77" s="10"/>
      <c r="Q77" s="400"/>
      <c r="R77" s="373">
        <v>27</v>
      </c>
      <c r="S77" s="384"/>
      <c r="T77" s="347">
        <v>15</v>
      </c>
    </row>
    <row r="78" spans="1:20" ht="18" x14ac:dyDescent="0.25">
      <c r="A78" s="13"/>
      <c r="B78" s="211">
        <v>76</v>
      </c>
      <c r="C78" s="457" t="s">
        <v>104</v>
      </c>
      <c r="D78" s="461">
        <v>12.7</v>
      </c>
      <c r="E78" s="461">
        <v>55.6</v>
      </c>
      <c r="F78" s="304">
        <f t="shared" si="29"/>
        <v>9.5249999999999986</v>
      </c>
      <c r="G78" s="9">
        <f t="shared" si="30"/>
        <v>21.387003208724686</v>
      </c>
      <c r="H78" s="548">
        <f t="shared" si="31"/>
        <v>37.103253208724681</v>
      </c>
      <c r="I78" s="9">
        <v>6.4</v>
      </c>
      <c r="J78" s="9">
        <v>14.3</v>
      </c>
      <c r="K78" s="343">
        <v>24.7</v>
      </c>
      <c r="L78" s="304">
        <f t="shared" si="32"/>
        <v>3.1749999999999998</v>
      </c>
      <c r="M78" s="9">
        <f t="shared" si="33"/>
        <v>7.1290010695748949</v>
      </c>
      <c r="N78" s="348">
        <f t="shared" si="34"/>
        <v>12.367751069574894</v>
      </c>
      <c r="O78" s="304">
        <v>7.3</v>
      </c>
      <c r="P78" s="9">
        <v>20</v>
      </c>
      <c r="Q78" s="397">
        <f>(O78*1.65)+P78</f>
        <v>32.045000000000002</v>
      </c>
      <c r="R78" s="373">
        <v>24</v>
      </c>
      <c r="S78" s="384"/>
      <c r="T78" s="347">
        <v>20</v>
      </c>
    </row>
    <row r="79" spans="1:20" ht="18" x14ac:dyDescent="0.25">
      <c r="B79" s="211">
        <v>77</v>
      </c>
      <c r="C79" s="457" t="s">
        <v>105</v>
      </c>
      <c r="D79" s="461">
        <v>18.100000000000001</v>
      </c>
      <c r="E79" s="461">
        <v>72.400000000000006</v>
      </c>
      <c r="F79" s="304">
        <f t="shared" si="29"/>
        <v>13.575000000000001</v>
      </c>
      <c r="G79" s="9">
        <f t="shared" si="30"/>
        <v>27.985579433879874</v>
      </c>
      <c r="H79" s="548">
        <f t="shared" si="31"/>
        <v>50.38432943387987</v>
      </c>
      <c r="I79" s="9">
        <v>9.1</v>
      </c>
      <c r="J79" s="9">
        <v>18.7</v>
      </c>
      <c r="K79" s="343">
        <v>33.6</v>
      </c>
      <c r="L79" s="304">
        <f t="shared" si="32"/>
        <v>4.5250000000000004</v>
      </c>
      <c r="M79" s="9">
        <f t="shared" si="33"/>
        <v>9.3285264779599579</v>
      </c>
      <c r="N79" s="348">
        <f t="shared" si="34"/>
        <v>16.794776477959957</v>
      </c>
      <c r="O79" s="305"/>
      <c r="P79" s="10"/>
      <c r="Q79" s="400"/>
      <c r="R79" s="373">
        <v>25</v>
      </c>
      <c r="S79" s="384"/>
      <c r="T79" s="347">
        <v>15</v>
      </c>
    </row>
    <row r="80" spans="1:20" ht="18" x14ac:dyDescent="0.25">
      <c r="B80" s="211">
        <v>78</v>
      </c>
      <c r="C80" s="457" t="s">
        <v>291</v>
      </c>
      <c r="D80" s="454"/>
      <c r="E80" s="454"/>
      <c r="F80" s="324"/>
      <c r="G80" s="325"/>
      <c r="H80" s="326"/>
      <c r="I80" s="325"/>
      <c r="J80" s="325"/>
      <c r="K80" s="326"/>
      <c r="L80" s="324"/>
      <c r="M80" s="325"/>
      <c r="N80" s="325"/>
      <c r="O80" s="324"/>
      <c r="P80" s="325"/>
      <c r="Q80" s="401"/>
      <c r="R80" s="370"/>
      <c r="S80" s="370"/>
      <c r="T80" s="347">
        <v>15</v>
      </c>
    </row>
    <row r="81" spans="2:20" ht="18" x14ac:dyDescent="0.25">
      <c r="B81" s="211">
        <v>79</v>
      </c>
      <c r="C81" s="454" t="s">
        <v>174</v>
      </c>
      <c r="D81" s="454"/>
      <c r="E81" s="454"/>
      <c r="F81" s="324"/>
      <c r="G81" s="325"/>
      <c r="H81" s="326"/>
      <c r="I81" s="325"/>
      <c r="J81" s="325"/>
      <c r="K81" s="326"/>
      <c r="L81" s="324"/>
      <c r="M81" s="325"/>
      <c r="N81" s="325"/>
      <c r="O81" s="324"/>
      <c r="P81" s="325"/>
      <c r="Q81" s="401"/>
      <c r="R81" s="370"/>
      <c r="S81" s="370"/>
      <c r="T81" s="347">
        <v>10</v>
      </c>
    </row>
    <row r="82" spans="2:20" ht="18" x14ac:dyDescent="0.25">
      <c r="B82" s="211">
        <v>80</v>
      </c>
      <c r="C82" s="457" t="s">
        <v>106</v>
      </c>
      <c r="D82" s="461">
        <v>22.2</v>
      </c>
      <c r="E82" s="461">
        <v>31.1</v>
      </c>
      <c r="F82" s="304">
        <f>D82*0.75</f>
        <v>16.649999999999999</v>
      </c>
      <c r="G82" s="9">
        <f>(SQRT(POWER(D82,2)+POWER(E82,2)))*0.375</f>
        <v>14.328975233770208</v>
      </c>
      <c r="H82" s="548">
        <f>((D82*0.75)*1.65)+((SQRT(POWER(D82,2)+POWER(E82,2))*0.375))</f>
        <v>41.801475233770205</v>
      </c>
      <c r="I82" s="9">
        <v>11.1</v>
      </c>
      <c r="J82" s="9">
        <v>9.6</v>
      </c>
      <c r="K82" s="343">
        <v>27.9</v>
      </c>
      <c r="L82" s="304">
        <f>D82*0.25</f>
        <v>5.55</v>
      </c>
      <c r="M82" s="9">
        <f>(SQRT(POWER(D82,2)+POWER(E82,2)))*0.125</f>
        <v>4.7763250779234028</v>
      </c>
      <c r="N82" s="348">
        <f>((D82*0.25)*1.65)+((SQRT(POWER(D82,2)+POWER(E82,2))*0.125))</f>
        <v>13.933825077923402</v>
      </c>
      <c r="O82" s="305"/>
      <c r="P82" s="10"/>
      <c r="Q82" s="400"/>
      <c r="R82" s="370"/>
      <c r="S82" s="384"/>
      <c r="T82" s="370"/>
    </row>
    <row r="83" spans="2:20" ht="18" x14ac:dyDescent="0.25">
      <c r="B83" s="211">
        <v>81</v>
      </c>
      <c r="C83" s="457" t="s">
        <v>116</v>
      </c>
      <c r="D83" s="461">
        <v>12.8</v>
      </c>
      <c r="E83" s="461">
        <v>26.3</v>
      </c>
      <c r="F83" s="304">
        <f>D83*0.75</f>
        <v>9.6000000000000014</v>
      </c>
      <c r="G83" s="9">
        <f>(SQRT(POWER(D83,2)+POWER(E83,2)))*0.375</f>
        <v>10.968541664688155</v>
      </c>
      <c r="H83" s="548">
        <f>((D83*0.75)*1.65)+((SQRT(POWER(D83,2)+POWER(E83,2))*0.375))</f>
        <v>26.808541664688157</v>
      </c>
      <c r="I83" s="9">
        <v>6.4</v>
      </c>
      <c r="J83" s="9">
        <v>7.3</v>
      </c>
      <c r="K83" s="343">
        <v>17.899999999999999</v>
      </c>
      <c r="L83" s="304">
        <f>D83*0.25</f>
        <v>3.2</v>
      </c>
      <c r="M83" s="9">
        <f>(SQRT(POWER(D83,2)+POWER(E83,2)))*0.125</f>
        <v>3.6561805548960518</v>
      </c>
      <c r="N83" s="348">
        <f>((D83*0.25)*1.65)+((SQRT(POWER(D83,2)+POWER(E83,2))*0.125))</f>
        <v>8.9361805548960511</v>
      </c>
      <c r="O83" s="305"/>
      <c r="P83" s="10"/>
      <c r="Q83" s="400"/>
      <c r="R83" s="370"/>
      <c r="S83" s="384"/>
      <c r="T83" s="370"/>
    </row>
    <row r="84" spans="2:20" ht="18" x14ac:dyDescent="0.25">
      <c r="B84" s="121">
        <v>82</v>
      </c>
      <c r="C84" s="455" t="s">
        <v>107</v>
      </c>
      <c r="D84" s="157">
        <v>24</v>
      </c>
      <c r="E84" s="157">
        <v>73</v>
      </c>
      <c r="F84" s="304">
        <f>D84*0.75</f>
        <v>18</v>
      </c>
      <c r="G84" s="9">
        <f>(SQRT(POWER(D84,2)+POWER(E84,2)))*0.375</f>
        <v>28.816499180157191</v>
      </c>
      <c r="H84" s="548">
        <f>((D84*0.75)*1.65)+((SQRT(POWER(D84,2)+POWER(E84,2))*0.375))</f>
        <v>58.51649918015719</v>
      </c>
      <c r="I84" s="9">
        <v>12</v>
      </c>
      <c r="J84" s="9">
        <v>19.2</v>
      </c>
      <c r="K84" s="343">
        <v>39</v>
      </c>
      <c r="L84" s="304">
        <f>D84*0.25</f>
        <v>6</v>
      </c>
      <c r="M84" s="9">
        <f>(SQRT(POWER(D84,2)+POWER(E84,2)))*0.125</f>
        <v>9.6054997267190636</v>
      </c>
      <c r="N84" s="348">
        <f>((D84*0.25)*1.65)+((SQRT(POWER(D84,2)+POWER(E84,2))*0.125))</f>
        <v>19.505499726719062</v>
      </c>
      <c r="O84" s="305"/>
      <c r="P84" s="10"/>
      <c r="Q84" s="322"/>
      <c r="R84" s="370"/>
      <c r="S84" s="384"/>
      <c r="T84" s="347">
        <v>30</v>
      </c>
    </row>
    <row r="85" spans="2:20" ht="18" x14ac:dyDescent="0.25">
      <c r="B85" s="121">
        <v>83</v>
      </c>
      <c r="C85" s="455" t="s">
        <v>108</v>
      </c>
      <c r="D85" s="157">
        <v>14.2</v>
      </c>
      <c r="E85" s="157">
        <v>15</v>
      </c>
      <c r="F85" s="304">
        <f>D85*0.75</f>
        <v>10.649999999999999</v>
      </c>
      <c r="G85" s="9">
        <f>(SQRT(POWER(D85,2)+POWER(E85,2)))*0.375</f>
        <v>7.7457246271733675</v>
      </c>
      <c r="H85" s="548">
        <f>((D85*0.75)*1.65)+((SQRT(POWER(D85,2)+POWER(E85,2))*0.375))</f>
        <v>25.318224627173365</v>
      </c>
      <c r="I85" s="9">
        <v>7.1</v>
      </c>
      <c r="J85" s="9">
        <v>5.2</v>
      </c>
      <c r="K85" s="343">
        <v>16.899999999999999</v>
      </c>
      <c r="L85" s="304">
        <f>D85*0.25</f>
        <v>3.55</v>
      </c>
      <c r="M85" s="9">
        <f>(SQRT(POWER(D85,2)+POWER(E85,2)))*0.125</f>
        <v>2.5819082090577892</v>
      </c>
      <c r="N85" s="348">
        <f>((D85*0.25)*1.65)+((SQRT(POWER(D85,2)+POWER(E85,2))*0.125))</f>
        <v>8.4394082090577882</v>
      </c>
      <c r="O85" s="304">
        <v>8.8000000000000007</v>
      </c>
      <c r="P85" s="9">
        <v>7.5</v>
      </c>
      <c r="Q85" s="397">
        <f>(O85*1.65)+P85</f>
        <v>22.02</v>
      </c>
      <c r="R85" s="373">
        <v>25</v>
      </c>
      <c r="S85" s="384"/>
      <c r="T85" s="347">
        <v>15</v>
      </c>
    </row>
    <row r="86" spans="2:20" ht="18" x14ac:dyDescent="0.25">
      <c r="B86" s="121">
        <v>84</v>
      </c>
      <c r="C86" s="458" t="s">
        <v>184</v>
      </c>
      <c r="D86" s="462"/>
      <c r="E86" s="462"/>
      <c r="F86" s="327"/>
      <c r="G86" s="328"/>
      <c r="H86" s="329"/>
      <c r="I86" s="328"/>
      <c r="J86" s="328"/>
      <c r="K86" s="329"/>
      <c r="L86" s="327"/>
      <c r="M86" s="328"/>
      <c r="N86" s="328"/>
      <c r="O86" s="327"/>
      <c r="P86" s="328"/>
      <c r="Q86" s="402"/>
      <c r="R86" s="377"/>
      <c r="S86" s="377"/>
      <c r="T86" s="347">
        <v>20</v>
      </c>
    </row>
    <row r="87" spans="2:20" ht="18" x14ac:dyDescent="0.25">
      <c r="B87" s="211">
        <v>85</v>
      </c>
      <c r="C87" s="457" t="s">
        <v>109</v>
      </c>
      <c r="D87" s="461">
        <v>21.1</v>
      </c>
      <c r="E87" s="461">
        <v>58.3</v>
      </c>
      <c r="F87" s="304">
        <f>D87*0.75</f>
        <v>15.825000000000001</v>
      </c>
      <c r="G87" s="9">
        <f>(SQRT(POWER(D87,2)+POWER(E87,2)))*0.375</f>
        <v>23.250302417388035</v>
      </c>
      <c r="H87" s="550">
        <f>((D87*0.75)*1.65)+((SQRT(POWER(D87,2)+POWER(E87,2))*0.375))</f>
        <v>49.36155241738804</v>
      </c>
      <c r="I87" s="9">
        <v>10.6</v>
      </c>
      <c r="J87" s="9">
        <v>15.5</v>
      </c>
      <c r="K87" s="343">
        <v>32.9</v>
      </c>
      <c r="L87" s="304">
        <f>D87*0.25</f>
        <v>5.2750000000000004</v>
      </c>
      <c r="M87" s="9">
        <f>(SQRT(POWER(D87,2)+POWER(E87,2)))*0.125</f>
        <v>7.7501008057960119</v>
      </c>
      <c r="N87" s="348">
        <f>((D87*0.25)*1.65)+((SQRT(POWER(D87,2)+POWER(E87,2))*0.125))</f>
        <v>16.453850805796012</v>
      </c>
      <c r="O87" s="304">
        <v>14.5</v>
      </c>
      <c r="P87" s="9">
        <v>20.100000000000001</v>
      </c>
      <c r="Q87" s="397">
        <f>(O87*1.65)+P87</f>
        <v>44.024999999999999</v>
      </c>
      <c r="R87" s="370"/>
      <c r="S87" s="384"/>
      <c r="T87" s="347">
        <v>25</v>
      </c>
    </row>
    <row r="88" spans="2:20" ht="18" x14ac:dyDescent="0.25">
      <c r="B88" s="211">
        <v>86</v>
      </c>
      <c r="C88" s="457" t="s">
        <v>110</v>
      </c>
      <c r="D88" s="461">
        <v>16.600000000000001</v>
      </c>
      <c r="E88" s="461">
        <v>23.2</v>
      </c>
      <c r="F88" s="304">
        <f>D88*0.75</f>
        <v>12.450000000000001</v>
      </c>
      <c r="G88" s="9">
        <f>(SQRT(POWER(D88,2)+POWER(E88,2)))*0.375</f>
        <v>10.697692508200074</v>
      </c>
      <c r="H88" s="550">
        <f>((D88*0.75)*1.65)+((SQRT(POWER(D88,2)+POWER(E88,2))*0.375))</f>
        <v>31.240192508200074</v>
      </c>
      <c r="I88" s="9">
        <v>8.3000000000000007</v>
      </c>
      <c r="J88" s="9">
        <v>7.1</v>
      </c>
      <c r="K88" s="343">
        <v>20.8</v>
      </c>
      <c r="L88" s="304">
        <f>D88*0.25</f>
        <v>4.1500000000000004</v>
      </c>
      <c r="M88" s="9">
        <f>(SQRT(POWER(D88,2)+POWER(E88,2)))*0.125</f>
        <v>3.5658975027333581</v>
      </c>
      <c r="N88" s="348">
        <f>((D88*0.25)*1.65)+((SQRT(POWER(D88,2)+POWER(E88,2))*0.125))</f>
        <v>10.413397502733359</v>
      </c>
      <c r="O88" s="304">
        <v>6.4</v>
      </c>
      <c r="P88" s="9">
        <v>6.1</v>
      </c>
      <c r="Q88" s="397">
        <f>(O88*1.65)+P88</f>
        <v>16.66</v>
      </c>
      <c r="R88" s="370"/>
      <c r="S88" s="384"/>
      <c r="T88" s="347">
        <v>10</v>
      </c>
    </row>
    <row r="89" spans="2:20" ht="18" x14ac:dyDescent="0.25">
      <c r="B89" s="211">
        <v>87</v>
      </c>
      <c r="C89" s="457" t="s">
        <v>183</v>
      </c>
      <c r="D89" s="463"/>
      <c r="E89" s="463"/>
      <c r="F89" s="330"/>
      <c r="G89" s="331"/>
      <c r="H89" s="332"/>
      <c r="I89" s="331"/>
      <c r="J89" s="331"/>
      <c r="K89" s="332"/>
      <c r="L89" s="330"/>
      <c r="M89" s="331"/>
      <c r="N89" s="331"/>
      <c r="O89" s="330"/>
      <c r="P89" s="331"/>
      <c r="Q89" s="403"/>
      <c r="R89" s="378"/>
      <c r="S89" s="378"/>
      <c r="T89" s="347">
        <v>20</v>
      </c>
    </row>
    <row r="90" spans="2:20" ht="18" x14ac:dyDescent="0.25">
      <c r="B90" s="211">
        <v>88</v>
      </c>
      <c r="C90" s="454" t="s">
        <v>182</v>
      </c>
      <c r="D90" s="463"/>
      <c r="E90" s="463"/>
      <c r="F90" s="330"/>
      <c r="G90" s="331"/>
      <c r="H90" s="332"/>
      <c r="I90" s="331"/>
      <c r="J90" s="331"/>
      <c r="K90" s="332"/>
      <c r="L90" s="330"/>
      <c r="M90" s="331"/>
      <c r="N90" s="331"/>
      <c r="O90" s="330"/>
      <c r="P90" s="331"/>
      <c r="Q90" s="403"/>
      <c r="R90" s="378"/>
      <c r="S90" s="378"/>
      <c r="T90" s="347">
        <v>20</v>
      </c>
    </row>
    <row r="91" spans="2:20" ht="18" x14ac:dyDescent="0.25">
      <c r="B91" s="211">
        <v>89</v>
      </c>
      <c r="C91" s="454" t="s">
        <v>180</v>
      </c>
      <c r="D91" s="464"/>
      <c r="E91" s="464"/>
      <c r="F91" s="327"/>
      <c r="G91" s="328"/>
      <c r="H91" s="329"/>
      <c r="I91" s="328"/>
      <c r="J91" s="328"/>
      <c r="K91" s="329"/>
      <c r="L91" s="327"/>
      <c r="M91" s="328"/>
      <c r="N91" s="328"/>
      <c r="O91" s="327"/>
      <c r="P91" s="328"/>
      <c r="Q91" s="402"/>
      <c r="R91" s="377"/>
      <c r="S91" s="377"/>
      <c r="T91" s="347">
        <v>10</v>
      </c>
    </row>
    <row r="92" spans="2:20" ht="18" x14ac:dyDescent="0.25">
      <c r="B92" s="211">
        <v>90</v>
      </c>
      <c r="C92" s="457" t="s">
        <v>38</v>
      </c>
      <c r="D92" s="461">
        <v>14.6</v>
      </c>
      <c r="E92" s="461">
        <v>45.4</v>
      </c>
      <c r="F92" s="304">
        <f>D92*0.75</f>
        <v>10.95</v>
      </c>
      <c r="G92" s="9">
        <f>(SQRT(POWER(D92,2)+POWER(E92,2)))*0.375</f>
        <v>17.883686700454131</v>
      </c>
      <c r="H92" s="548">
        <f>((D92*0.75)*1.65)+((SQRT(POWER(D92,2)+POWER(E92,2))*0.375))</f>
        <v>35.95118670045413</v>
      </c>
      <c r="I92" s="9">
        <v>7.3</v>
      </c>
      <c r="J92" s="9">
        <v>11.9</v>
      </c>
      <c r="K92" s="343">
        <v>24</v>
      </c>
      <c r="L92" s="304">
        <f>D92*0.25</f>
        <v>3.65</v>
      </c>
      <c r="M92" s="9">
        <f>(SQRT(POWER(D92,2)+POWER(E92,2)))*0.125</f>
        <v>5.9612289001513767</v>
      </c>
      <c r="N92" s="348">
        <f>((D92*0.25)*1.65)+((SQRT(POWER(D92,2)+POWER(E92,2))*0.125))</f>
        <v>11.983728900151377</v>
      </c>
      <c r="O92" s="305"/>
      <c r="P92" s="10"/>
      <c r="Q92" s="400"/>
      <c r="R92" s="370"/>
      <c r="S92" s="384"/>
      <c r="T92" s="347">
        <v>15</v>
      </c>
    </row>
    <row r="93" spans="2:20" ht="18" x14ac:dyDescent="0.25">
      <c r="B93" s="211">
        <v>91</v>
      </c>
      <c r="C93" s="459" t="s">
        <v>250</v>
      </c>
      <c r="D93" s="461">
        <v>5.9</v>
      </c>
      <c r="E93" s="461">
        <v>15.5</v>
      </c>
      <c r="F93" s="304">
        <f>D93*0.75</f>
        <v>4.4250000000000007</v>
      </c>
      <c r="G93" s="9">
        <f>(SQRT(POWER(D93,2)+POWER(E93,2)))*0.375</f>
        <v>6.2193498454420464</v>
      </c>
      <c r="H93" s="548">
        <f>((D93*0.75)*1.65)+((SQRT(POWER(D93,2)+POWER(E93,2))*0.375))</f>
        <v>13.520599845442046</v>
      </c>
      <c r="I93" s="9">
        <v>3</v>
      </c>
      <c r="J93" s="9">
        <v>4.0999999999999996</v>
      </c>
      <c r="K93" s="343">
        <v>9</v>
      </c>
      <c r="L93" s="304">
        <f>D93*0.25</f>
        <v>1.4750000000000001</v>
      </c>
      <c r="M93" s="9">
        <f>(SQRT(POWER(D93,2)+POWER(E93,2)))*0.125</f>
        <v>2.0731166151473488</v>
      </c>
      <c r="N93" s="348">
        <f>((D93*0.25)*1.65)+((SQRT(POWER(D93,2)+POWER(E93,2))*0.125))</f>
        <v>4.5068666151473487</v>
      </c>
      <c r="O93" s="304">
        <v>3</v>
      </c>
      <c r="P93" s="9">
        <v>5</v>
      </c>
      <c r="Q93" s="397">
        <f>(O93*1.65)+P93</f>
        <v>9.9499999999999993</v>
      </c>
      <c r="R93" s="370"/>
      <c r="S93" s="384"/>
      <c r="T93" s="347">
        <v>10</v>
      </c>
    </row>
    <row r="94" spans="2:20" ht="18" x14ac:dyDescent="0.25">
      <c r="B94" s="121">
        <v>92</v>
      </c>
      <c r="C94" s="455" t="s">
        <v>111</v>
      </c>
      <c r="D94" s="157">
        <v>25.9</v>
      </c>
      <c r="E94" s="157">
        <v>23.8</v>
      </c>
      <c r="F94" s="304">
        <f>D94*0.75</f>
        <v>19.424999999999997</v>
      </c>
      <c r="G94" s="9">
        <f>(SQRT(POWER(D94,2)+POWER(E94,2)))*0.375</f>
        <v>13.190461752721168</v>
      </c>
      <c r="H94" s="548">
        <f>((D94*0.75)*1.65)+((SQRT(POWER(D94,2)+POWER(E94,2))*0.375))</f>
        <v>45.241711752721166</v>
      </c>
      <c r="I94" s="9">
        <v>13</v>
      </c>
      <c r="J94" s="9">
        <v>8.8000000000000007</v>
      </c>
      <c r="K94" s="343">
        <v>30.2</v>
      </c>
      <c r="L94" s="304">
        <f>D94*0.25</f>
        <v>6.4749999999999996</v>
      </c>
      <c r="M94" s="9">
        <f>(SQRT(POWER(D94,2)+POWER(E94,2)))*0.125</f>
        <v>4.3968205842403894</v>
      </c>
      <c r="N94" s="348">
        <f>((D94*0.25)*1.65)+((SQRT(POWER(D94,2)+POWER(E94,2))*0.125))</f>
        <v>15.080570584240387</v>
      </c>
      <c r="O94" s="305"/>
      <c r="P94" s="10"/>
      <c r="Q94" s="400"/>
      <c r="R94" s="370"/>
      <c r="S94" s="384"/>
      <c r="T94" s="347">
        <v>25</v>
      </c>
    </row>
    <row r="95" spans="2:20" ht="18" x14ac:dyDescent="0.25">
      <c r="B95" s="121">
        <v>93</v>
      </c>
      <c r="C95" s="455" t="s">
        <v>112</v>
      </c>
      <c r="D95" s="465">
        <v>6.35</v>
      </c>
      <c r="E95" s="157">
        <v>30.9</v>
      </c>
      <c r="F95" s="304">
        <f>D95*0.75</f>
        <v>4.7624999999999993</v>
      </c>
      <c r="G95" s="9">
        <f>(SQRT(POWER(D95,2)+POWER(E95,2)))*0.375</f>
        <v>11.829645295295204</v>
      </c>
      <c r="H95" s="548">
        <f>((D95*0.75)*1.65)+((SQRT(POWER(D95,2)+POWER(E95,2))*0.375))</f>
        <v>19.687770295295202</v>
      </c>
      <c r="I95" s="9">
        <v>3.18</v>
      </c>
      <c r="J95" s="9">
        <v>7.89</v>
      </c>
      <c r="K95" s="343">
        <v>13.13</v>
      </c>
      <c r="L95" s="304">
        <f>D95*0.25</f>
        <v>1.5874999999999999</v>
      </c>
      <c r="M95" s="9">
        <f>(SQRT(POWER(D95,2)+POWER(E95,2)))*0.125</f>
        <v>3.9432150984317351</v>
      </c>
      <c r="N95" s="348">
        <f>((D95*0.25)*1.65)+((SQRT(POWER(D95,2)+POWER(E95,2))*0.125))</f>
        <v>6.5625900984317349</v>
      </c>
      <c r="O95" s="305"/>
      <c r="P95" s="10"/>
      <c r="Q95" s="400"/>
      <c r="R95" s="370"/>
      <c r="S95" s="384"/>
      <c r="T95" s="370"/>
    </row>
    <row r="96" spans="2:20" ht="18" x14ac:dyDescent="0.25">
      <c r="B96" s="121">
        <v>94</v>
      </c>
      <c r="C96" s="458" t="s">
        <v>170</v>
      </c>
      <c r="D96" s="462"/>
      <c r="E96" s="462"/>
      <c r="F96" s="327"/>
      <c r="G96" s="328"/>
      <c r="H96" s="329"/>
      <c r="I96" s="328"/>
      <c r="J96" s="328"/>
      <c r="K96" s="329"/>
      <c r="L96" s="327"/>
      <c r="M96" s="328"/>
      <c r="N96" s="328"/>
      <c r="O96" s="327"/>
      <c r="P96" s="328"/>
      <c r="Q96" s="402"/>
      <c r="R96" s="377"/>
      <c r="S96" s="377"/>
      <c r="T96" s="347">
        <v>15</v>
      </c>
    </row>
    <row r="97" spans="2:20" ht="18" x14ac:dyDescent="0.25">
      <c r="B97" s="121">
        <v>95</v>
      </c>
      <c r="C97" s="455" t="s">
        <v>113</v>
      </c>
      <c r="D97" s="157">
        <v>7.4</v>
      </c>
      <c r="E97" s="157">
        <v>57.3</v>
      </c>
      <c r="F97" s="304">
        <f>D97*0.75</f>
        <v>5.5500000000000007</v>
      </c>
      <c r="G97" s="9">
        <f>(SQRT(POWER(D97,2)+POWER(E97,2)))*0.375</f>
        <v>21.665947504090376</v>
      </c>
      <c r="H97" s="550">
        <f>((D97*0.75)*1.65)+((SQRT(POWER(D97,2)+POWER(E97,2))*0.375))</f>
        <v>30.823447504090375</v>
      </c>
      <c r="I97" s="9">
        <v>3.7</v>
      </c>
      <c r="J97" s="9">
        <v>14.4</v>
      </c>
      <c r="K97" s="343">
        <v>20.5</v>
      </c>
      <c r="L97" s="304">
        <f>D97*0.25</f>
        <v>1.85</v>
      </c>
      <c r="M97" s="9">
        <f>(SQRT(POWER(D97,2)+POWER(E97,2)))*0.125</f>
        <v>7.221982501363458</v>
      </c>
      <c r="N97" s="348">
        <f>((D97*0.25)*1.65)+((SQRT(POWER(D97,2)+POWER(E97,2))*0.125))</f>
        <v>10.274482501363458</v>
      </c>
      <c r="O97" s="305"/>
      <c r="P97" s="10"/>
      <c r="Q97" s="400"/>
      <c r="R97" s="370"/>
      <c r="S97" s="384"/>
      <c r="T97" s="370"/>
    </row>
    <row r="98" spans="2:20" ht="18" x14ac:dyDescent="0.25">
      <c r="B98" s="121">
        <v>96</v>
      </c>
      <c r="C98" s="458" t="s">
        <v>171</v>
      </c>
      <c r="D98" s="458"/>
      <c r="E98" s="458"/>
      <c r="F98" s="324"/>
      <c r="G98" s="325"/>
      <c r="H98" s="326"/>
      <c r="I98" s="325"/>
      <c r="J98" s="325"/>
      <c r="K98" s="326"/>
      <c r="L98" s="324"/>
      <c r="M98" s="325"/>
      <c r="N98" s="325"/>
      <c r="O98" s="324"/>
      <c r="P98" s="325"/>
      <c r="Q98" s="401"/>
      <c r="R98" s="370"/>
      <c r="S98" s="370"/>
      <c r="T98" s="347">
        <v>10</v>
      </c>
    </row>
    <row r="99" spans="2:20" ht="18" x14ac:dyDescent="0.25">
      <c r="B99" s="211">
        <v>97</v>
      </c>
      <c r="C99" s="457" t="s">
        <v>0</v>
      </c>
      <c r="D99" s="454">
        <v>3.2</v>
      </c>
      <c r="E99" s="454">
        <v>6.3</v>
      </c>
      <c r="F99" s="304">
        <f t="shared" ref="F99:F118" si="35">D99*0.75</f>
        <v>2.4000000000000004</v>
      </c>
      <c r="G99" s="9">
        <f t="shared" ref="G99:G118" si="36">(SQRT(POWER(D99,2)+POWER(E99,2)))*0.375</f>
        <v>2.6497936240394271</v>
      </c>
      <c r="H99" s="548">
        <f t="shared" ref="H99:H118" si="37">((D99*0.75)*1.65)+((SQRT(POWER(D99,2)+POWER(E99,2))*0.375))</f>
        <v>6.6097936240394279</v>
      </c>
      <c r="I99" s="8">
        <v>1.6</v>
      </c>
      <c r="J99" s="8">
        <v>1.7</v>
      </c>
      <c r="K99" s="342">
        <v>4.4000000000000004</v>
      </c>
      <c r="L99" s="304">
        <f t="shared" ref="L99:L118" si="38">D99*0.25</f>
        <v>0.8</v>
      </c>
      <c r="M99" s="9">
        <f t="shared" ref="M99:M118" si="39">(SQRT(POWER(D99,2)+POWER(E99,2)))*0.125</f>
        <v>0.8832645413464757</v>
      </c>
      <c r="N99" s="348">
        <f t="shared" ref="N99:N118" si="40">((D99*0.25)*1.65)+((SQRT(POWER(D99,2)+POWER(E99,2))*0.125))</f>
        <v>2.203264541346476</v>
      </c>
      <c r="O99" s="308">
        <v>1.4</v>
      </c>
      <c r="P99" s="8">
        <v>2.2999999999999998</v>
      </c>
      <c r="Q99" s="397">
        <f>(O99*1.65)+P99</f>
        <v>4.6099999999999994</v>
      </c>
      <c r="R99" s="373">
        <v>8</v>
      </c>
      <c r="S99" s="381">
        <v>6</v>
      </c>
      <c r="T99" s="370"/>
    </row>
    <row r="100" spans="2:20" ht="18" x14ac:dyDescent="0.25">
      <c r="B100" s="211">
        <v>98</v>
      </c>
      <c r="C100" s="457" t="s">
        <v>1</v>
      </c>
      <c r="D100" s="454">
        <v>2.85</v>
      </c>
      <c r="E100" s="454">
        <v>6.8</v>
      </c>
      <c r="F100" s="304">
        <f t="shared" si="35"/>
        <v>2.1375000000000002</v>
      </c>
      <c r="G100" s="9">
        <f t="shared" si="36"/>
        <v>2.7649098651673985</v>
      </c>
      <c r="H100" s="548">
        <f t="shared" si="37"/>
        <v>6.2917848651673989</v>
      </c>
      <c r="I100" s="8">
        <v>1.43</v>
      </c>
      <c r="J100" s="8">
        <v>1.84</v>
      </c>
      <c r="K100" s="342">
        <v>4.1900000000000004</v>
      </c>
      <c r="L100" s="304">
        <f t="shared" si="38"/>
        <v>0.71250000000000002</v>
      </c>
      <c r="M100" s="9">
        <f t="shared" si="39"/>
        <v>0.92163662172246608</v>
      </c>
      <c r="N100" s="348">
        <f t="shared" si="40"/>
        <v>2.097261621722466</v>
      </c>
      <c r="O100" s="308">
        <v>2.2999999999999998</v>
      </c>
      <c r="P100" s="8">
        <v>2.5</v>
      </c>
      <c r="Q100" s="397">
        <f>(O100*1.65)+P100</f>
        <v>6.2949999999999999</v>
      </c>
      <c r="R100" s="373">
        <v>6</v>
      </c>
      <c r="S100" s="381">
        <v>7</v>
      </c>
      <c r="T100" s="370"/>
    </row>
    <row r="101" spans="2:20" ht="18" x14ac:dyDescent="0.25">
      <c r="B101" s="211">
        <v>99</v>
      </c>
      <c r="C101" s="457" t="s">
        <v>2</v>
      </c>
      <c r="D101" s="454">
        <v>2.7</v>
      </c>
      <c r="E101" s="454">
        <v>6.41</v>
      </c>
      <c r="F101" s="304">
        <f t="shared" si="35"/>
        <v>2.0250000000000004</v>
      </c>
      <c r="G101" s="9">
        <f t="shared" si="36"/>
        <v>2.6082887709185885</v>
      </c>
      <c r="H101" s="548">
        <f t="shared" si="37"/>
        <v>5.949538770918589</v>
      </c>
      <c r="I101" s="8">
        <v>1.35</v>
      </c>
      <c r="J101" s="8">
        <v>1.74</v>
      </c>
      <c r="K101" s="342">
        <v>3.97</v>
      </c>
      <c r="L101" s="304">
        <f t="shared" si="38"/>
        <v>0.67500000000000004</v>
      </c>
      <c r="M101" s="9">
        <f t="shared" si="39"/>
        <v>0.86942959030619615</v>
      </c>
      <c r="N101" s="348">
        <f t="shared" si="40"/>
        <v>1.9831795903061962</v>
      </c>
      <c r="O101" s="308">
        <v>1.6</v>
      </c>
      <c r="P101" s="8">
        <v>1.9</v>
      </c>
      <c r="Q101" s="397">
        <f>(O101*1.65)+P101</f>
        <v>4.54</v>
      </c>
      <c r="R101" s="373">
        <v>9</v>
      </c>
      <c r="S101" s="381">
        <v>6</v>
      </c>
      <c r="T101" s="370"/>
    </row>
    <row r="102" spans="2:20" ht="18" x14ac:dyDescent="0.25">
      <c r="B102" s="211">
        <v>100</v>
      </c>
      <c r="C102" s="457" t="s">
        <v>3</v>
      </c>
      <c r="D102" s="454">
        <v>1.4</v>
      </c>
      <c r="E102" s="454">
        <v>4.8499999999999996</v>
      </c>
      <c r="F102" s="304">
        <f t="shared" si="35"/>
        <v>1.0499999999999998</v>
      </c>
      <c r="G102" s="9">
        <f t="shared" si="36"/>
        <v>1.893007280096936</v>
      </c>
      <c r="H102" s="548">
        <f t="shared" si="37"/>
        <v>3.6255072800969357</v>
      </c>
      <c r="I102" s="8">
        <v>0.7</v>
      </c>
      <c r="J102" s="8">
        <v>1.26</v>
      </c>
      <c r="K102" s="342">
        <v>2.42</v>
      </c>
      <c r="L102" s="304">
        <f t="shared" si="38"/>
        <v>0.35</v>
      </c>
      <c r="M102" s="9">
        <f t="shared" si="39"/>
        <v>0.63100242669897866</v>
      </c>
      <c r="N102" s="348">
        <f t="shared" si="40"/>
        <v>1.2085024266989786</v>
      </c>
      <c r="O102" s="308">
        <v>0.8</v>
      </c>
      <c r="P102" s="8">
        <v>1.3</v>
      </c>
      <c r="Q102" s="397">
        <f>(O102*1.65)+P102</f>
        <v>2.62</v>
      </c>
      <c r="R102" s="370"/>
      <c r="S102" s="370"/>
      <c r="T102" s="370"/>
    </row>
    <row r="103" spans="2:20" ht="18" x14ac:dyDescent="0.25">
      <c r="B103" s="211">
        <v>101</v>
      </c>
      <c r="C103" s="457" t="s">
        <v>4</v>
      </c>
      <c r="D103" s="454">
        <v>1.4</v>
      </c>
      <c r="E103" s="454">
        <v>5.2</v>
      </c>
      <c r="F103" s="304">
        <f t="shared" si="35"/>
        <v>1.0499999999999998</v>
      </c>
      <c r="G103" s="9">
        <f t="shared" si="36"/>
        <v>2.0194368026754392</v>
      </c>
      <c r="H103" s="548">
        <f t="shared" si="37"/>
        <v>3.7519368026754387</v>
      </c>
      <c r="I103" s="8">
        <v>0.7</v>
      </c>
      <c r="J103" s="8">
        <v>1.35</v>
      </c>
      <c r="K103" s="342">
        <v>2.5</v>
      </c>
      <c r="L103" s="304">
        <f t="shared" si="38"/>
        <v>0.35</v>
      </c>
      <c r="M103" s="9">
        <f t="shared" si="39"/>
        <v>0.67314560089181308</v>
      </c>
      <c r="N103" s="348">
        <f t="shared" si="40"/>
        <v>1.250645600891813</v>
      </c>
      <c r="O103" s="313">
        <v>1.2</v>
      </c>
      <c r="P103" s="2">
        <v>1</v>
      </c>
      <c r="Q103" s="399">
        <f>(O103*1.65)+P103</f>
        <v>2.9799999999999995</v>
      </c>
      <c r="R103" s="370"/>
      <c r="S103" s="370"/>
      <c r="T103" s="370"/>
    </row>
    <row r="104" spans="2:20" ht="18" x14ac:dyDescent="0.25">
      <c r="B104" s="211">
        <v>102</v>
      </c>
      <c r="C104" s="457" t="s">
        <v>5</v>
      </c>
      <c r="D104" s="454">
        <v>1.06</v>
      </c>
      <c r="E104" s="454">
        <v>1.2</v>
      </c>
      <c r="F104" s="304">
        <f t="shared" si="35"/>
        <v>0.79500000000000004</v>
      </c>
      <c r="G104" s="9">
        <f t="shared" si="36"/>
        <v>0.60042172678876304</v>
      </c>
      <c r="H104" s="548">
        <f t="shared" si="37"/>
        <v>1.912171726788763</v>
      </c>
      <c r="I104" s="8">
        <v>0.53</v>
      </c>
      <c r="J104" s="8">
        <v>0.4</v>
      </c>
      <c r="K104" s="342">
        <v>1.27</v>
      </c>
      <c r="L104" s="304">
        <f t="shared" si="38"/>
        <v>0.26500000000000001</v>
      </c>
      <c r="M104" s="9">
        <f t="shared" si="39"/>
        <v>0.20014057559625434</v>
      </c>
      <c r="N104" s="348">
        <f t="shared" si="40"/>
        <v>0.63739057559625434</v>
      </c>
      <c r="O104" s="302"/>
      <c r="P104" s="3"/>
      <c r="Q104" s="400"/>
      <c r="R104" s="370"/>
      <c r="S104" s="370"/>
      <c r="T104" s="370"/>
    </row>
    <row r="105" spans="2:20" ht="18" x14ac:dyDescent="0.25">
      <c r="B105" s="211">
        <v>103</v>
      </c>
      <c r="C105" s="457" t="s">
        <v>6</v>
      </c>
      <c r="D105" s="454">
        <v>3.5</v>
      </c>
      <c r="E105" s="454">
        <v>5.7</v>
      </c>
      <c r="F105" s="304">
        <f t="shared" si="35"/>
        <v>2.625</v>
      </c>
      <c r="G105" s="9">
        <f t="shared" si="36"/>
        <v>2.5082987262285963</v>
      </c>
      <c r="H105" s="548">
        <f t="shared" si="37"/>
        <v>6.8395487262285961</v>
      </c>
      <c r="I105" s="8">
        <v>1.8</v>
      </c>
      <c r="J105" s="8">
        <v>1.7</v>
      </c>
      <c r="K105" s="342">
        <v>4.5999999999999996</v>
      </c>
      <c r="L105" s="304">
        <f t="shared" si="38"/>
        <v>0.875</v>
      </c>
      <c r="M105" s="9">
        <f t="shared" si="39"/>
        <v>0.83609957540953217</v>
      </c>
      <c r="N105" s="348">
        <f t="shared" si="40"/>
        <v>2.279849575409532</v>
      </c>
      <c r="O105" s="302"/>
      <c r="P105" s="3"/>
      <c r="Q105" s="400"/>
      <c r="R105" s="370"/>
      <c r="S105" s="370"/>
      <c r="T105" s="370"/>
    </row>
    <row r="106" spans="2:20" ht="18" x14ac:dyDescent="0.25">
      <c r="B106" s="211">
        <v>104</v>
      </c>
      <c r="C106" s="457" t="s">
        <v>7</v>
      </c>
      <c r="D106" s="454">
        <v>11.4</v>
      </c>
      <c r="E106" s="454">
        <v>21.3</v>
      </c>
      <c r="F106" s="304">
        <f t="shared" si="35"/>
        <v>8.5500000000000007</v>
      </c>
      <c r="G106" s="9">
        <f t="shared" si="36"/>
        <v>9.059568491379709</v>
      </c>
      <c r="H106" s="548">
        <f t="shared" si="37"/>
        <v>23.167068491379709</v>
      </c>
      <c r="I106" s="8">
        <v>5.73</v>
      </c>
      <c r="J106" s="8">
        <v>6.05</v>
      </c>
      <c r="K106" s="342">
        <v>15.49</v>
      </c>
      <c r="L106" s="304">
        <f t="shared" si="38"/>
        <v>2.85</v>
      </c>
      <c r="M106" s="9">
        <f t="shared" si="39"/>
        <v>3.0198561637932362</v>
      </c>
      <c r="N106" s="348">
        <f t="shared" si="40"/>
        <v>7.7223561637932363</v>
      </c>
      <c r="O106" s="308">
        <v>7.7</v>
      </c>
      <c r="P106" s="8">
        <v>8.1</v>
      </c>
      <c r="Q106" s="397">
        <f>(O106*1.65)+P106</f>
        <v>20.805</v>
      </c>
      <c r="R106" s="373">
        <v>18</v>
      </c>
      <c r="S106" s="381">
        <v>15</v>
      </c>
      <c r="T106" s="370"/>
    </row>
    <row r="107" spans="2:20" ht="18" x14ac:dyDescent="0.25">
      <c r="B107" s="211">
        <v>105</v>
      </c>
      <c r="C107" s="457" t="s">
        <v>8</v>
      </c>
      <c r="D107" s="454">
        <v>10.199999999999999</v>
      </c>
      <c r="E107" s="454">
        <v>35.299999999999997</v>
      </c>
      <c r="F107" s="304">
        <f t="shared" si="35"/>
        <v>7.6499999999999995</v>
      </c>
      <c r="G107" s="9">
        <f t="shared" si="36"/>
        <v>13.779043190657323</v>
      </c>
      <c r="H107" s="548">
        <f t="shared" si="37"/>
        <v>26.401543190657321</v>
      </c>
      <c r="I107" s="8">
        <v>5.0999999999999996</v>
      </c>
      <c r="J107" s="8">
        <v>9.19</v>
      </c>
      <c r="K107" s="342">
        <v>17.600000000000001</v>
      </c>
      <c r="L107" s="304">
        <f t="shared" si="38"/>
        <v>2.5499999999999998</v>
      </c>
      <c r="M107" s="9">
        <f t="shared" si="39"/>
        <v>4.5930143968857742</v>
      </c>
      <c r="N107" s="348">
        <f t="shared" si="40"/>
        <v>8.8005143968857737</v>
      </c>
      <c r="O107" s="302"/>
      <c r="P107" s="3"/>
      <c r="Q107" s="400"/>
      <c r="R107" s="370"/>
      <c r="S107" s="370"/>
      <c r="T107" s="370"/>
    </row>
    <row r="108" spans="2:20" ht="18" x14ac:dyDescent="0.25">
      <c r="B108" s="211">
        <v>106</v>
      </c>
      <c r="C108" s="457" t="s">
        <v>9</v>
      </c>
      <c r="D108" s="454">
        <v>17.8</v>
      </c>
      <c r="E108" s="454">
        <v>49.8</v>
      </c>
      <c r="F108" s="304">
        <f t="shared" si="35"/>
        <v>13.350000000000001</v>
      </c>
      <c r="G108" s="9">
        <f t="shared" si="36"/>
        <v>19.832076290696342</v>
      </c>
      <c r="H108" s="548">
        <f t="shared" si="37"/>
        <v>41.859576290696339</v>
      </c>
      <c r="I108" s="8">
        <v>8.9</v>
      </c>
      <c r="J108" s="8">
        <v>13.2</v>
      </c>
      <c r="K108" s="342">
        <v>27.9</v>
      </c>
      <c r="L108" s="304">
        <f t="shared" si="38"/>
        <v>4.45</v>
      </c>
      <c r="M108" s="9">
        <f t="shared" si="39"/>
        <v>6.6106920968987808</v>
      </c>
      <c r="N108" s="348">
        <f t="shared" si="40"/>
        <v>13.953192096898782</v>
      </c>
      <c r="O108" s="302"/>
      <c r="P108" s="3"/>
      <c r="Q108" s="400"/>
      <c r="R108" s="370"/>
      <c r="S108" s="370"/>
      <c r="T108" s="370"/>
    </row>
    <row r="109" spans="2:20" ht="18" x14ac:dyDescent="0.25">
      <c r="B109" s="211">
        <v>107</v>
      </c>
      <c r="C109" s="457" t="s">
        <v>10</v>
      </c>
      <c r="D109" s="454">
        <v>17.100000000000001</v>
      </c>
      <c r="E109" s="454">
        <v>32.799999999999997</v>
      </c>
      <c r="F109" s="304">
        <f t="shared" si="35"/>
        <v>12.825000000000001</v>
      </c>
      <c r="G109" s="9">
        <f t="shared" si="36"/>
        <v>13.871198803636261</v>
      </c>
      <c r="H109" s="548">
        <f t="shared" si="37"/>
        <v>35.032448803636257</v>
      </c>
      <c r="I109" s="8">
        <v>8.5500000000000007</v>
      </c>
      <c r="J109" s="8">
        <v>9.25</v>
      </c>
      <c r="K109" s="342">
        <v>23.35</v>
      </c>
      <c r="L109" s="304">
        <f t="shared" si="38"/>
        <v>4.2750000000000004</v>
      </c>
      <c r="M109" s="9">
        <f t="shared" si="39"/>
        <v>4.6237329345454201</v>
      </c>
      <c r="N109" s="348">
        <f t="shared" si="40"/>
        <v>11.67748293454542</v>
      </c>
      <c r="O109" s="302"/>
      <c r="P109" s="3"/>
      <c r="Q109" s="400"/>
      <c r="R109" s="370"/>
      <c r="S109" s="370"/>
      <c r="T109" s="370"/>
    </row>
    <row r="110" spans="2:20" ht="18" x14ac:dyDescent="0.25">
      <c r="B110" s="211">
        <v>108</v>
      </c>
      <c r="C110" s="457" t="s">
        <v>11</v>
      </c>
      <c r="D110" s="454">
        <v>21</v>
      </c>
      <c r="E110" s="454">
        <v>76.400000000000006</v>
      </c>
      <c r="F110" s="304">
        <f t="shared" si="35"/>
        <v>15.75</v>
      </c>
      <c r="G110" s="9">
        <f t="shared" si="36"/>
        <v>29.712592027623575</v>
      </c>
      <c r="H110" s="548">
        <f t="shared" si="37"/>
        <v>55.700092027623569</v>
      </c>
      <c r="I110" s="8">
        <v>10.5</v>
      </c>
      <c r="J110" s="8">
        <v>19.8</v>
      </c>
      <c r="K110" s="342">
        <v>37.1</v>
      </c>
      <c r="L110" s="304">
        <f t="shared" si="38"/>
        <v>5.25</v>
      </c>
      <c r="M110" s="9">
        <f t="shared" si="39"/>
        <v>9.9041973425411918</v>
      </c>
      <c r="N110" s="348">
        <f t="shared" si="40"/>
        <v>18.56669734254119</v>
      </c>
      <c r="O110" s="302"/>
      <c r="P110" s="3"/>
      <c r="Q110" s="400"/>
      <c r="R110" s="370"/>
      <c r="S110" s="370"/>
      <c r="T110" s="370"/>
    </row>
    <row r="111" spans="2:20" ht="18" x14ac:dyDescent="0.25">
      <c r="B111" s="211">
        <v>109</v>
      </c>
      <c r="C111" s="457" t="s">
        <v>12</v>
      </c>
      <c r="D111" s="454">
        <v>28</v>
      </c>
      <c r="E111" s="454">
        <v>54</v>
      </c>
      <c r="F111" s="304">
        <f t="shared" si="35"/>
        <v>21</v>
      </c>
      <c r="G111" s="9">
        <f t="shared" si="36"/>
        <v>22.810359488618325</v>
      </c>
      <c r="H111" s="548">
        <f t="shared" si="37"/>
        <v>57.460359488618323</v>
      </c>
      <c r="I111" s="8">
        <v>14</v>
      </c>
      <c r="J111" s="8">
        <v>15.4</v>
      </c>
      <c r="K111" s="342">
        <v>38.5</v>
      </c>
      <c r="L111" s="304">
        <f t="shared" si="38"/>
        <v>7</v>
      </c>
      <c r="M111" s="9">
        <f t="shared" si="39"/>
        <v>7.6034531628727748</v>
      </c>
      <c r="N111" s="348">
        <f t="shared" si="40"/>
        <v>19.153453162872772</v>
      </c>
      <c r="O111" s="302"/>
      <c r="P111" s="3"/>
      <c r="Q111" s="400"/>
      <c r="R111" s="370"/>
      <c r="S111" s="370"/>
      <c r="T111" s="370"/>
    </row>
    <row r="112" spans="2:20" ht="18" x14ac:dyDescent="0.25">
      <c r="B112" s="211">
        <v>110</v>
      </c>
      <c r="C112" s="457" t="s">
        <v>13</v>
      </c>
      <c r="D112" s="454">
        <v>10.199999999999999</v>
      </c>
      <c r="E112" s="454">
        <v>35.299999999999997</v>
      </c>
      <c r="F112" s="304">
        <f t="shared" si="35"/>
        <v>7.6499999999999995</v>
      </c>
      <c r="G112" s="9">
        <f t="shared" si="36"/>
        <v>13.779043190657323</v>
      </c>
      <c r="H112" s="548">
        <f t="shared" si="37"/>
        <v>26.401543190657321</v>
      </c>
      <c r="I112" s="8">
        <v>5.0999999999999996</v>
      </c>
      <c r="J112" s="8">
        <v>9.19</v>
      </c>
      <c r="K112" s="342">
        <v>17.600000000000001</v>
      </c>
      <c r="L112" s="304">
        <f t="shared" si="38"/>
        <v>2.5499999999999998</v>
      </c>
      <c r="M112" s="9">
        <f t="shared" si="39"/>
        <v>4.5930143968857742</v>
      </c>
      <c r="N112" s="348">
        <f t="shared" si="40"/>
        <v>8.8005143968857737</v>
      </c>
      <c r="O112" s="302"/>
      <c r="P112" s="3"/>
      <c r="Q112" s="400"/>
      <c r="R112" s="370"/>
      <c r="S112" s="370"/>
      <c r="T112" s="370"/>
    </row>
    <row r="113" spans="2:22" ht="18" x14ac:dyDescent="0.25">
      <c r="B113" s="211">
        <v>111</v>
      </c>
      <c r="C113" s="457" t="s">
        <v>14</v>
      </c>
      <c r="D113" s="454">
        <v>17.8</v>
      </c>
      <c r="E113" s="454">
        <v>49.8</v>
      </c>
      <c r="F113" s="304">
        <f t="shared" si="35"/>
        <v>13.350000000000001</v>
      </c>
      <c r="G113" s="9">
        <f t="shared" si="36"/>
        <v>19.832076290696342</v>
      </c>
      <c r="H113" s="548">
        <f t="shared" si="37"/>
        <v>41.859576290696339</v>
      </c>
      <c r="I113" s="8">
        <v>8.9</v>
      </c>
      <c r="J113" s="8">
        <v>13.2</v>
      </c>
      <c r="K113" s="342">
        <v>27.9</v>
      </c>
      <c r="L113" s="304">
        <f t="shared" si="38"/>
        <v>4.45</v>
      </c>
      <c r="M113" s="9">
        <f t="shared" si="39"/>
        <v>6.6106920968987808</v>
      </c>
      <c r="N113" s="348">
        <f t="shared" si="40"/>
        <v>13.953192096898782</v>
      </c>
      <c r="O113" s="302"/>
      <c r="P113" s="3"/>
      <c r="Q113" s="400"/>
      <c r="R113" s="370"/>
      <c r="S113" s="370"/>
      <c r="T113" s="370"/>
    </row>
    <row r="114" spans="2:22" ht="18" x14ac:dyDescent="0.25">
      <c r="B114" s="211">
        <v>112</v>
      </c>
      <c r="C114" s="457" t="s">
        <v>15</v>
      </c>
      <c r="D114" s="454">
        <v>17.100000000000001</v>
      </c>
      <c r="E114" s="454">
        <v>32.799999999999997</v>
      </c>
      <c r="F114" s="304">
        <f t="shared" si="35"/>
        <v>12.825000000000001</v>
      </c>
      <c r="G114" s="9">
        <f t="shared" si="36"/>
        <v>13.871198803636261</v>
      </c>
      <c r="H114" s="548">
        <f t="shared" si="37"/>
        <v>35.032448803636257</v>
      </c>
      <c r="I114" s="8">
        <v>8.5500000000000007</v>
      </c>
      <c r="J114" s="8">
        <v>9.25</v>
      </c>
      <c r="K114" s="342">
        <v>23.35</v>
      </c>
      <c r="L114" s="304">
        <f t="shared" si="38"/>
        <v>4.2750000000000004</v>
      </c>
      <c r="M114" s="9">
        <f t="shared" si="39"/>
        <v>4.6237329345454201</v>
      </c>
      <c r="N114" s="348">
        <f t="shared" si="40"/>
        <v>11.67748293454542</v>
      </c>
      <c r="O114" s="302"/>
      <c r="P114" s="3"/>
      <c r="Q114" s="400"/>
      <c r="R114" s="370"/>
      <c r="S114" s="370"/>
      <c r="T114" s="370"/>
    </row>
    <row r="115" spans="2:22" ht="18" x14ac:dyDescent="0.25">
      <c r="B115" s="211">
        <v>113</v>
      </c>
      <c r="C115" s="457" t="s">
        <v>16</v>
      </c>
      <c r="D115" s="454">
        <v>21</v>
      </c>
      <c r="E115" s="454">
        <v>76.400000000000006</v>
      </c>
      <c r="F115" s="304">
        <f t="shared" si="35"/>
        <v>15.75</v>
      </c>
      <c r="G115" s="9">
        <f t="shared" si="36"/>
        <v>29.712592027623575</v>
      </c>
      <c r="H115" s="548">
        <f t="shared" si="37"/>
        <v>55.700092027623569</v>
      </c>
      <c r="I115" s="8">
        <v>10.5</v>
      </c>
      <c r="J115" s="8">
        <v>19.8</v>
      </c>
      <c r="K115" s="342">
        <v>37.1</v>
      </c>
      <c r="L115" s="304">
        <f t="shared" si="38"/>
        <v>5.25</v>
      </c>
      <c r="M115" s="9">
        <f t="shared" si="39"/>
        <v>9.9041973425411918</v>
      </c>
      <c r="N115" s="348">
        <f t="shared" si="40"/>
        <v>18.56669734254119</v>
      </c>
      <c r="O115" s="302"/>
      <c r="P115" s="3"/>
      <c r="Q115" s="400"/>
      <c r="R115" s="370"/>
      <c r="S115" s="370"/>
      <c r="T115" s="370"/>
    </row>
    <row r="116" spans="2:22" ht="18" x14ac:dyDescent="0.25">
      <c r="B116" s="211">
        <v>114</v>
      </c>
      <c r="C116" s="457" t="s">
        <v>17</v>
      </c>
      <c r="D116" s="454">
        <v>28</v>
      </c>
      <c r="E116" s="454">
        <v>54</v>
      </c>
      <c r="F116" s="304">
        <f t="shared" si="35"/>
        <v>21</v>
      </c>
      <c r="G116" s="9">
        <f t="shared" si="36"/>
        <v>22.810359488618325</v>
      </c>
      <c r="H116" s="548">
        <f t="shared" si="37"/>
        <v>57.460359488618323</v>
      </c>
      <c r="I116" s="8">
        <v>14</v>
      </c>
      <c r="J116" s="8">
        <v>15.4</v>
      </c>
      <c r="K116" s="342">
        <v>38.5</v>
      </c>
      <c r="L116" s="304">
        <f t="shared" si="38"/>
        <v>7</v>
      </c>
      <c r="M116" s="9">
        <f t="shared" si="39"/>
        <v>7.6034531628727748</v>
      </c>
      <c r="N116" s="348">
        <f t="shared" si="40"/>
        <v>19.153453162872772</v>
      </c>
      <c r="O116" s="302"/>
      <c r="P116" s="3"/>
      <c r="Q116" s="400"/>
      <c r="R116" s="370"/>
      <c r="S116" s="370"/>
      <c r="T116" s="370"/>
      <c r="U116" s="1"/>
      <c r="V116" s="1"/>
    </row>
    <row r="117" spans="2:22" ht="18" x14ac:dyDescent="0.25">
      <c r="B117" s="211">
        <v>115</v>
      </c>
      <c r="C117" s="457" t="s">
        <v>18</v>
      </c>
      <c r="D117" s="454">
        <v>9.1</v>
      </c>
      <c r="E117" s="454">
        <v>21.9</v>
      </c>
      <c r="F117" s="304">
        <f t="shared" si="35"/>
        <v>6.8249999999999993</v>
      </c>
      <c r="G117" s="9">
        <f t="shared" si="36"/>
        <v>8.8932734412026253</v>
      </c>
      <c r="H117" s="548">
        <f t="shared" si="37"/>
        <v>20.154523441202624</v>
      </c>
      <c r="I117" s="8">
        <v>4.5999999999999996</v>
      </c>
      <c r="J117" s="8">
        <v>5.9</v>
      </c>
      <c r="K117" s="342">
        <v>13.4</v>
      </c>
      <c r="L117" s="304">
        <f t="shared" si="38"/>
        <v>2.2749999999999999</v>
      </c>
      <c r="M117" s="9">
        <f t="shared" si="39"/>
        <v>2.9644244804008753</v>
      </c>
      <c r="N117" s="348">
        <f t="shared" si="40"/>
        <v>6.7181744804008749</v>
      </c>
      <c r="O117" s="308">
        <v>6.2</v>
      </c>
      <c r="P117" s="8">
        <v>8.1999999999999993</v>
      </c>
      <c r="Q117" s="397">
        <f>(O117*1.65)+P117</f>
        <v>18.43</v>
      </c>
      <c r="R117" s="376" t="s">
        <v>126</v>
      </c>
      <c r="S117" s="381">
        <v>25</v>
      </c>
      <c r="T117" s="370"/>
      <c r="U117" s="1"/>
      <c r="V117" s="1"/>
    </row>
    <row r="118" spans="2:22" ht="18" x14ac:dyDescent="0.25">
      <c r="B118" s="211">
        <v>116</v>
      </c>
      <c r="C118" s="457" t="s">
        <v>19</v>
      </c>
      <c r="D118" s="454">
        <v>4.3</v>
      </c>
      <c r="E118" s="454">
        <v>8.1</v>
      </c>
      <c r="F118" s="304">
        <f t="shared" si="35"/>
        <v>3.2249999999999996</v>
      </c>
      <c r="G118" s="9">
        <f t="shared" si="36"/>
        <v>3.4389769554331124</v>
      </c>
      <c r="H118" s="548">
        <f t="shared" si="37"/>
        <v>8.7602269554331116</v>
      </c>
      <c r="I118" s="8">
        <v>2.15</v>
      </c>
      <c r="J118" s="8">
        <v>2.29</v>
      </c>
      <c r="K118" s="342">
        <v>5.84</v>
      </c>
      <c r="L118" s="304">
        <f t="shared" si="38"/>
        <v>1.075</v>
      </c>
      <c r="M118" s="9">
        <f t="shared" si="39"/>
        <v>1.1463256518110374</v>
      </c>
      <c r="N118" s="348">
        <f t="shared" si="40"/>
        <v>2.9200756518110373</v>
      </c>
      <c r="O118" s="302"/>
      <c r="P118" s="3"/>
      <c r="Q118" s="400"/>
      <c r="R118" s="370"/>
      <c r="S118" s="370"/>
      <c r="T118" s="370"/>
    </row>
    <row r="119" spans="2:22" ht="18" x14ac:dyDescent="0.25">
      <c r="B119" s="121">
        <v>117</v>
      </c>
      <c r="C119" s="455" t="s">
        <v>20</v>
      </c>
      <c r="D119" s="458">
        <v>2.7</v>
      </c>
      <c r="E119" s="458">
        <v>8.6</v>
      </c>
      <c r="F119" s="304">
        <f>D119*0.75</f>
        <v>2.0250000000000004</v>
      </c>
      <c r="G119" s="9">
        <f>(SQRT(POWER(D119,2)+POWER(E119,2)))*0.375</f>
        <v>3.3802043207474899</v>
      </c>
      <c r="H119" s="548">
        <f>((D119*0.75)*1.65)+((SQRT(POWER(D119,2)+POWER(E119,2))*0.375))</f>
        <v>6.7214543207474904</v>
      </c>
      <c r="I119" s="8">
        <v>1.4</v>
      </c>
      <c r="J119" s="8">
        <v>2.2999999999999998</v>
      </c>
      <c r="K119" s="342">
        <v>4.5</v>
      </c>
      <c r="L119" s="304">
        <f>D119*0.25</f>
        <v>0.67500000000000004</v>
      </c>
      <c r="M119" s="9">
        <f>(SQRT(POWER(D119,2)+POWER(E119,2)))*0.125</f>
        <v>1.1267347735824966</v>
      </c>
      <c r="N119" s="348">
        <f>((D119*0.25)*1.65)+((SQRT(POWER(D119,2)+POWER(E119,2))*0.125))</f>
        <v>2.2404847735824966</v>
      </c>
      <c r="O119" s="308">
        <v>3</v>
      </c>
      <c r="P119" s="8">
        <v>3.4</v>
      </c>
      <c r="Q119" s="397">
        <f>(O119*1.65)+P119</f>
        <v>8.35</v>
      </c>
      <c r="R119" s="373">
        <v>18</v>
      </c>
      <c r="S119" s="381">
        <v>15</v>
      </c>
      <c r="T119" s="370"/>
    </row>
    <row r="120" spans="2:22" ht="18" x14ac:dyDescent="0.25">
      <c r="B120" s="121">
        <v>118</v>
      </c>
      <c r="C120" s="455" t="s">
        <v>21</v>
      </c>
      <c r="D120" s="458">
        <v>4</v>
      </c>
      <c r="E120" s="458">
        <v>6.8</v>
      </c>
      <c r="F120" s="304">
        <f>D120*0.75</f>
        <v>3</v>
      </c>
      <c r="G120" s="9">
        <f>(SQRT(POWER(D120,2)+POWER(E120,2)))*0.375</f>
        <v>2.9584624384974028</v>
      </c>
      <c r="H120" s="548">
        <f>((D120*0.75)*1.65)+((SQRT(POWER(D120,2)+POWER(E120,2))*0.375))</f>
        <v>7.908462438497402</v>
      </c>
      <c r="I120" s="8">
        <v>2</v>
      </c>
      <c r="J120" s="8">
        <v>2</v>
      </c>
      <c r="K120" s="342">
        <v>5.3</v>
      </c>
      <c r="L120" s="304">
        <f>D120*0.25</f>
        <v>1</v>
      </c>
      <c r="M120" s="9">
        <f>(SQRT(POWER(D120,2)+POWER(E120,2)))*0.125</f>
        <v>0.98615414616580099</v>
      </c>
      <c r="N120" s="348">
        <f>((D120*0.25)*1.65)+((SQRT(POWER(D120,2)+POWER(E120,2))*0.125))</f>
        <v>2.6361541461658007</v>
      </c>
      <c r="O120" s="308">
        <v>1.2</v>
      </c>
      <c r="P120" s="8">
        <v>2.1</v>
      </c>
      <c r="Q120" s="397">
        <f>(O120*1.65)+P120</f>
        <v>4.08</v>
      </c>
      <c r="R120" s="373">
        <v>23</v>
      </c>
      <c r="S120" s="381">
        <v>15</v>
      </c>
      <c r="T120" s="370"/>
    </row>
    <row r="121" spans="2:22" ht="18" x14ac:dyDescent="0.25">
      <c r="B121" s="141">
        <v>119</v>
      </c>
      <c r="C121" s="191" t="s">
        <v>22</v>
      </c>
      <c r="D121" s="200">
        <v>10.7</v>
      </c>
      <c r="E121" s="200">
        <v>15.8</v>
      </c>
      <c r="F121" s="551">
        <f>D121*0.75</f>
        <v>8.0249999999999986</v>
      </c>
      <c r="G121" s="297">
        <f>(SQRT(POWER(D121,2)+POWER(E121,2)))*0.375</f>
        <v>7.1558214937210387</v>
      </c>
      <c r="H121" s="552">
        <f>((D121*0.75)*1.65)+((SQRT(POWER(D121,2)+POWER(E121,2))*0.375))</f>
        <v>20.397071493721036</v>
      </c>
      <c r="I121" s="309">
        <v>5.4</v>
      </c>
      <c r="J121" s="309">
        <v>4.8</v>
      </c>
      <c r="K121" s="357">
        <v>13.6</v>
      </c>
      <c r="L121" s="551">
        <f>D121*0.25</f>
        <v>2.6749999999999998</v>
      </c>
      <c r="M121" s="297">
        <f>(SQRT(POWER(D121,2)+POWER(E121,2)))*0.125</f>
        <v>2.3852738312403461</v>
      </c>
      <c r="N121" s="369">
        <f>((D121*0.25)*1.65)+((SQRT(POWER(D121,2)+POWER(E121,2))*0.125))</f>
        <v>6.7990238312403459</v>
      </c>
      <c r="O121" s="314"/>
      <c r="P121" s="315"/>
      <c r="Q121" s="404"/>
      <c r="R121" s="379"/>
      <c r="S121" s="383">
        <v>20</v>
      </c>
      <c r="T121" s="371"/>
    </row>
  </sheetData>
  <mergeCells count="5">
    <mergeCell ref="B1:E1"/>
    <mergeCell ref="F1:H1"/>
    <mergeCell ref="L1:N1"/>
    <mergeCell ref="O1:Q1"/>
    <mergeCell ref="I1:K1"/>
  </mergeCells>
  <phoneticPr fontId="0" type="noConversion"/>
  <pageMargins left="0.75" right="0.75" top="1" bottom="1" header="0.5" footer="0.5"/>
  <pageSetup paperSize="9" orientation="portrait" r:id="rId1"/>
  <headerFooter alignWithMargins="0"/>
  <ignoredErrors>
    <ignoredError sqref="Q5"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enableFormatConditionsCalculation="0">
    <tabColor indexed="17"/>
  </sheetPr>
  <dimension ref="A1:T27"/>
  <sheetViews>
    <sheetView tabSelected="1" zoomScale="75" workbookViewId="0">
      <selection activeCell="U21" sqref="U21"/>
    </sheetView>
  </sheetViews>
  <sheetFormatPr defaultRowHeight="12.75" x14ac:dyDescent="0.2"/>
  <cols>
    <col min="1" max="1" width="3.5703125" customWidth="1"/>
    <col min="2" max="2" width="4.28515625" customWidth="1"/>
    <col min="3" max="3" width="30.7109375" customWidth="1"/>
    <col min="4" max="4" width="7.28515625" customWidth="1"/>
    <col min="5" max="5" width="6.28515625" customWidth="1"/>
    <col min="6" max="6" width="8.5703125" customWidth="1"/>
    <col min="7" max="7" width="9.28515625" customWidth="1"/>
    <col min="8" max="8" width="7.5703125" customWidth="1"/>
    <col min="9" max="9" width="7.28515625" customWidth="1"/>
    <col min="10" max="10" width="8.5703125" customWidth="1"/>
    <col min="11" max="11" width="9.28515625" customWidth="1"/>
    <col min="12" max="12" width="9.42578125" customWidth="1"/>
    <col min="13" max="13" width="6.85546875" customWidth="1"/>
    <col min="14" max="14" width="3.140625" customWidth="1"/>
    <col min="15" max="15" width="13.28515625" customWidth="1"/>
    <col min="16" max="16" width="11.140625" customWidth="1"/>
    <col min="17" max="17" width="14.85546875" customWidth="1"/>
    <col min="18" max="19" width="16.140625" customWidth="1"/>
    <col min="20" max="20" width="16.42578125" customWidth="1"/>
    <col min="21" max="21" width="13.28515625" customWidth="1"/>
  </cols>
  <sheetData>
    <row r="1" spans="1:20" ht="23.25" x14ac:dyDescent="0.35">
      <c r="B1" s="694" t="s">
        <v>385</v>
      </c>
      <c r="C1" s="694"/>
      <c r="D1" s="694"/>
      <c r="E1" s="694"/>
      <c r="F1" s="694"/>
      <c r="G1" s="694"/>
      <c r="H1" s="694"/>
      <c r="P1" s="15" t="s">
        <v>127</v>
      </c>
    </row>
    <row r="2" spans="1:20" ht="18" x14ac:dyDescent="0.25">
      <c r="B2" s="690" t="s">
        <v>128</v>
      </c>
      <c r="C2" s="690"/>
      <c r="D2" s="690"/>
      <c r="E2" s="480" t="s">
        <v>129</v>
      </c>
      <c r="F2" s="481"/>
      <c r="G2" s="481"/>
      <c r="H2" s="481"/>
      <c r="I2" s="482" t="s">
        <v>130</v>
      </c>
      <c r="J2" s="483"/>
      <c r="K2" s="483"/>
      <c r="L2" s="691"/>
      <c r="M2" s="692"/>
      <c r="N2" s="692"/>
      <c r="O2" s="693"/>
      <c r="P2" s="484" t="s">
        <v>131</v>
      </c>
      <c r="Q2" s="485"/>
      <c r="R2" s="485"/>
      <c r="S2" s="481"/>
      <c r="T2" s="481"/>
    </row>
    <row r="3" spans="1:20" ht="18" x14ac:dyDescent="0.25">
      <c r="B3" s="486" t="s">
        <v>24</v>
      </c>
      <c r="C3" s="487" t="s">
        <v>132</v>
      </c>
      <c r="D3" s="487" t="s">
        <v>133</v>
      </c>
      <c r="E3" s="487" t="s">
        <v>134</v>
      </c>
      <c r="F3" s="487" t="s">
        <v>135</v>
      </c>
      <c r="G3" s="487" t="s">
        <v>136</v>
      </c>
      <c r="H3" s="487" t="s">
        <v>137</v>
      </c>
      <c r="I3" s="487" t="s">
        <v>134</v>
      </c>
      <c r="J3" s="487" t="s">
        <v>135</v>
      </c>
      <c r="K3" s="487" t="s">
        <v>136</v>
      </c>
      <c r="L3" s="487" t="s">
        <v>137</v>
      </c>
      <c r="M3" s="487" t="s">
        <v>30</v>
      </c>
      <c r="N3" s="487" t="s">
        <v>24</v>
      </c>
      <c r="O3" s="487" t="s">
        <v>138</v>
      </c>
      <c r="P3" s="487" t="s">
        <v>139</v>
      </c>
      <c r="Q3" s="487" t="s">
        <v>129</v>
      </c>
      <c r="R3" s="487" t="s">
        <v>140</v>
      </c>
      <c r="S3" s="487" t="s">
        <v>141</v>
      </c>
      <c r="T3" s="487" t="s">
        <v>142</v>
      </c>
    </row>
    <row r="4" spans="1:20" ht="18" x14ac:dyDescent="0.25">
      <c r="B4" s="486">
        <v>1</v>
      </c>
      <c r="C4" s="488" t="s">
        <v>143</v>
      </c>
      <c r="D4" s="489">
        <v>0</v>
      </c>
      <c r="E4" s="490">
        <v>1</v>
      </c>
      <c r="F4" s="491">
        <f t="shared" ref="F4:F12" si="0">E4*7</f>
        <v>7</v>
      </c>
      <c r="G4" s="492">
        <f t="shared" ref="G4:G12" si="1">F4*4.345238</f>
        <v>30.416665999999999</v>
      </c>
      <c r="H4" s="491">
        <f t="shared" ref="H4:H12" si="2">G4*12</f>
        <v>364.99999200000002</v>
      </c>
      <c r="I4" s="489">
        <f t="shared" ref="I4:I12" si="3">E4*D4</f>
        <v>0</v>
      </c>
      <c r="J4" s="489">
        <f t="shared" ref="J4:J12" si="4">F4*D4</f>
        <v>0</v>
      </c>
      <c r="K4" s="489">
        <f t="shared" ref="K4:K12" si="5">G4*D4</f>
        <v>0</v>
      </c>
      <c r="L4" s="489">
        <f t="shared" ref="L4:L12" si="6">H4*D4</f>
        <v>0</v>
      </c>
      <c r="M4" s="490">
        <v>1</v>
      </c>
      <c r="N4" s="491">
        <v>2</v>
      </c>
      <c r="O4" s="493">
        <v>20</v>
      </c>
      <c r="P4" s="493">
        <v>0.5</v>
      </c>
      <c r="Q4" s="491">
        <f t="shared" ref="Q4:Q12" si="7">P4*(O4+N4)</f>
        <v>11</v>
      </c>
      <c r="R4" s="489">
        <f t="shared" ref="R4:R12" si="8">(J4*Q4)*M4</f>
        <v>0</v>
      </c>
      <c r="S4" s="489">
        <f t="shared" ref="S4:S12" si="9">(K4*Q4)*M4</f>
        <v>0</v>
      </c>
      <c r="T4" s="489">
        <f t="shared" ref="T4:T12" si="10">(L4*Q4)*M4</f>
        <v>0</v>
      </c>
    </row>
    <row r="5" spans="1:20" ht="18" x14ac:dyDescent="0.25">
      <c r="A5" s="4"/>
      <c r="B5" s="486">
        <v>2</v>
      </c>
      <c r="C5" s="488" t="s">
        <v>144</v>
      </c>
      <c r="D5" s="491">
        <v>0.01</v>
      </c>
      <c r="E5" s="490">
        <v>1</v>
      </c>
      <c r="F5" s="491">
        <f t="shared" si="0"/>
        <v>7</v>
      </c>
      <c r="G5" s="492">
        <f t="shared" si="1"/>
        <v>30.416665999999999</v>
      </c>
      <c r="H5" s="491">
        <f t="shared" si="2"/>
        <v>364.99999200000002</v>
      </c>
      <c r="I5" s="491">
        <f t="shared" si="3"/>
        <v>0.01</v>
      </c>
      <c r="J5" s="491">
        <f t="shared" si="4"/>
        <v>7.0000000000000007E-2</v>
      </c>
      <c r="K5" s="491">
        <f t="shared" si="5"/>
        <v>0.30416665999999998</v>
      </c>
      <c r="L5" s="491">
        <f t="shared" si="6"/>
        <v>3.6499999200000004</v>
      </c>
      <c r="M5" s="490">
        <v>1</v>
      </c>
      <c r="N5" s="491">
        <v>2</v>
      </c>
      <c r="O5" s="493">
        <v>20</v>
      </c>
      <c r="P5" s="494">
        <v>0.5</v>
      </c>
      <c r="Q5" s="491">
        <f t="shared" si="7"/>
        <v>11</v>
      </c>
      <c r="R5" s="491">
        <f t="shared" si="8"/>
        <v>0.77</v>
      </c>
      <c r="S5" s="489">
        <f t="shared" si="9"/>
        <v>3.3458332599999996</v>
      </c>
      <c r="T5" s="489">
        <f t="shared" si="10"/>
        <v>40.149999120000004</v>
      </c>
    </row>
    <row r="6" spans="1:20" ht="18" x14ac:dyDescent="0.25">
      <c r="A6" s="4"/>
      <c r="B6" s="486">
        <v>3</v>
      </c>
      <c r="C6" s="488" t="s">
        <v>145</v>
      </c>
      <c r="D6" s="491">
        <v>0.03</v>
      </c>
      <c r="E6" s="490">
        <v>1</v>
      </c>
      <c r="F6" s="491">
        <f t="shared" si="0"/>
        <v>7</v>
      </c>
      <c r="G6" s="492">
        <f t="shared" si="1"/>
        <v>30.416665999999999</v>
      </c>
      <c r="H6" s="491">
        <f t="shared" si="2"/>
        <v>364.99999200000002</v>
      </c>
      <c r="I6" s="491">
        <f t="shared" si="3"/>
        <v>0.03</v>
      </c>
      <c r="J6" s="491">
        <f t="shared" si="4"/>
        <v>0.21</v>
      </c>
      <c r="K6" s="491">
        <f t="shared" si="5"/>
        <v>0.91249997999999999</v>
      </c>
      <c r="L6" s="491">
        <f t="shared" si="6"/>
        <v>10.949999760000001</v>
      </c>
      <c r="M6" s="490">
        <v>1</v>
      </c>
      <c r="N6" s="491">
        <v>2</v>
      </c>
      <c r="O6" s="493">
        <v>20</v>
      </c>
      <c r="P6" s="494">
        <v>0.5</v>
      </c>
      <c r="Q6" s="491">
        <f t="shared" si="7"/>
        <v>11</v>
      </c>
      <c r="R6" s="489">
        <f t="shared" si="8"/>
        <v>2.31</v>
      </c>
      <c r="S6" s="489">
        <f t="shared" si="9"/>
        <v>10.037499779999999</v>
      </c>
      <c r="T6" s="489">
        <f t="shared" si="10"/>
        <v>120.44999736000001</v>
      </c>
    </row>
    <row r="7" spans="1:20" ht="18" x14ac:dyDescent="0.25">
      <c r="A7" s="4"/>
      <c r="B7" s="486">
        <v>4</v>
      </c>
      <c r="C7" s="488" t="s">
        <v>146</v>
      </c>
      <c r="D7" s="495">
        <v>0.02</v>
      </c>
      <c r="E7" s="490">
        <v>1</v>
      </c>
      <c r="F7" s="491">
        <f t="shared" si="0"/>
        <v>7</v>
      </c>
      <c r="G7" s="492">
        <f t="shared" si="1"/>
        <v>30.416665999999999</v>
      </c>
      <c r="H7" s="491">
        <f t="shared" si="2"/>
        <v>364.99999200000002</v>
      </c>
      <c r="I7" s="491">
        <f t="shared" si="3"/>
        <v>0.02</v>
      </c>
      <c r="J7" s="491">
        <f t="shared" si="4"/>
        <v>0.14000000000000001</v>
      </c>
      <c r="K7" s="491">
        <f t="shared" si="5"/>
        <v>0.60833331999999996</v>
      </c>
      <c r="L7" s="491">
        <f t="shared" si="6"/>
        <v>7.2999998400000008</v>
      </c>
      <c r="M7" s="496">
        <v>1</v>
      </c>
      <c r="N7" s="491">
        <v>2</v>
      </c>
      <c r="O7" s="493">
        <v>20</v>
      </c>
      <c r="P7" s="494">
        <v>0.5</v>
      </c>
      <c r="Q7" s="491">
        <f t="shared" si="7"/>
        <v>11</v>
      </c>
      <c r="R7" s="489">
        <f t="shared" si="8"/>
        <v>1.54</v>
      </c>
      <c r="S7" s="489">
        <f t="shared" si="9"/>
        <v>6.6916665199999992</v>
      </c>
      <c r="T7" s="489">
        <f t="shared" si="10"/>
        <v>80.299998240000008</v>
      </c>
    </row>
    <row r="8" spans="1:20" ht="18" x14ac:dyDescent="0.25">
      <c r="A8" s="4"/>
      <c r="B8" s="486">
        <v>5</v>
      </c>
      <c r="C8" s="488" t="s">
        <v>147</v>
      </c>
      <c r="D8" s="495">
        <v>0.01</v>
      </c>
      <c r="E8" s="490">
        <v>1</v>
      </c>
      <c r="F8" s="491">
        <f t="shared" si="0"/>
        <v>7</v>
      </c>
      <c r="G8" s="492">
        <f t="shared" si="1"/>
        <v>30.416665999999999</v>
      </c>
      <c r="H8" s="491">
        <f t="shared" si="2"/>
        <v>364.99999200000002</v>
      </c>
      <c r="I8" s="491">
        <f t="shared" si="3"/>
        <v>0.01</v>
      </c>
      <c r="J8" s="491">
        <f t="shared" si="4"/>
        <v>7.0000000000000007E-2</v>
      </c>
      <c r="K8" s="491">
        <f t="shared" si="5"/>
        <v>0.30416665999999998</v>
      </c>
      <c r="L8" s="491">
        <f t="shared" si="6"/>
        <v>3.6499999200000004</v>
      </c>
      <c r="M8" s="496">
        <v>1</v>
      </c>
      <c r="N8" s="491">
        <v>2</v>
      </c>
      <c r="O8" s="497">
        <v>20</v>
      </c>
      <c r="P8" s="494">
        <v>0.5</v>
      </c>
      <c r="Q8" s="491">
        <f t="shared" si="7"/>
        <v>11</v>
      </c>
      <c r="R8" s="489">
        <f t="shared" si="8"/>
        <v>0.77</v>
      </c>
      <c r="S8" s="489">
        <f t="shared" si="9"/>
        <v>3.3458332599999996</v>
      </c>
      <c r="T8" s="489">
        <f t="shared" si="10"/>
        <v>40.149999120000004</v>
      </c>
    </row>
    <row r="9" spans="1:20" ht="18" x14ac:dyDescent="0.25">
      <c r="A9" s="4"/>
      <c r="B9" s="486">
        <v>6</v>
      </c>
      <c r="C9" s="487" t="s">
        <v>148</v>
      </c>
      <c r="D9" s="498">
        <v>0.01</v>
      </c>
      <c r="E9" s="490">
        <v>1</v>
      </c>
      <c r="F9" s="498">
        <f t="shared" si="0"/>
        <v>7</v>
      </c>
      <c r="G9" s="499">
        <f t="shared" si="1"/>
        <v>30.416665999999999</v>
      </c>
      <c r="H9" s="498">
        <f t="shared" si="2"/>
        <v>364.99999200000002</v>
      </c>
      <c r="I9" s="498">
        <f t="shared" si="3"/>
        <v>0.01</v>
      </c>
      <c r="J9" s="498">
        <f t="shared" si="4"/>
        <v>7.0000000000000007E-2</v>
      </c>
      <c r="K9" s="498">
        <f t="shared" si="5"/>
        <v>0.30416665999999998</v>
      </c>
      <c r="L9" s="498">
        <f t="shared" si="6"/>
        <v>3.6499999200000004</v>
      </c>
      <c r="M9" s="496">
        <v>1</v>
      </c>
      <c r="N9" s="498">
        <v>3</v>
      </c>
      <c r="O9" s="493">
        <v>20</v>
      </c>
      <c r="P9" s="494">
        <v>0.5</v>
      </c>
      <c r="Q9" s="498">
        <f t="shared" si="7"/>
        <v>11.5</v>
      </c>
      <c r="R9" s="500">
        <f t="shared" si="8"/>
        <v>0.80500000000000005</v>
      </c>
      <c r="S9" s="500">
        <f t="shared" si="9"/>
        <v>3.4979165899999995</v>
      </c>
      <c r="T9" s="500">
        <f t="shared" si="10"/>
        <v>41.974999080000003</v>
      </c>
    </row>
    <row r="10" spans="1:20" ht="18" x14ac:dyDescent="0.25">
      <c r="A10" s="4"/>
      <c r="B10" s="486">
        <v>7</v>
      </c>
      <c r="C10" s="487" t="s">
        <v>149</v>
      </c>
      <c r="D10" s="498">
        <v>0.02</v>
      </c>
      <c r="E10" s="490">
        <v>1</v>
      </c>
      <c r="F10" s="498">
        <f t="shared" si="0"/>
        <v>7</v>
      </c>
      <c r="G10" s="499">
        <f t="shared" si="1"/>
        <v>30.416665999999999</v>
      </c>
      <c r="H10" s="498">
        <f t="shared" si="2"/>
        <v>364.99999200000002</v>
      </c>
      <c r="I10" s="498">
        <f t="shared" si="3"/>
        <v>0.02</v>
      </c>
      <c r="J10" s="498">
        <f t="shared" si="4"/>
        <v>0.14000000000000001</v>
      </c>
      <c r="K10" s="498">
        <f t="shared" si="5"/>
        <v>0.60833331999999996</v>
      </c>
      <c r="L10" s="500">
        <f t="shared" si="6"/>
        <v>7.2999998400000008</v>
      </c>
      <c r="M10" s="496">
        <v>1</v>
      </c>
      <c r="N10" s="498">
        <v>3</v>
      </c>
      <c r="O10" s="493">
        <v>20</v>
      </c>
      <c r="P10" s="494">
        <v>0.5</v>
      </c>
      <c r="Q10" s="498">
        <f t="shared" si="7"/>
        <v>11.5</v>
      </c>
      <c r="R10" s="500">
        <f t="shared" si="8"/>
        <v>1.61</v>
      </c>
      <c r="S10" s="500">
        <f t="shared" si="9"/>
        <v>6.9958331799999991</v>
      </c>
      <c r="T10" s="500">
        <f t="shared" si="10"/>
        <v>83.949998160000007</v>
      </c>
    </row>
    <row r="11" spans="1:20" ht="18" x14ac:dyDescent="0.25">
      <c r="A11" s="16"/>
      <c r="B11" s="486">
        <v>8</v>
      </c>
      <c r="C11" s="487" t="s">
        <v>150</v>
      </c>
      <c r="D11" s="501">
        <v>0.03</v>
      </c>
      <c r="E11" s="490">
        <v>1</v>
      </c>
      <c r="F11" s="498">
        <f t="shared" si="0"/>
        <v>7</v>
      </c>
      <c r="G11" s="499">
        <f t="shared" si="1"/>
        <v>30.416665999999999</v>
      </c>
      <c r="H11" s="498">
        <f t="shared" si="2"/>
        <v>364.99999200000002</v>
      </c>
      <c r="I11" s="498">
        <f t="shared" si="3"/>
        <v>0.03</v>
      </c>
      <c r="J11" s="498">
        <f t="shared" si="4"/>
        <v>0.21</v>
      </c>
      <c r="K11" s="498">
        <f t="shared" si="5"/>
        <v>0.91249997999999999</v>
      </c>
      <c r="L11" s="500">
        <f t="shared" si="6"/>
        <v>10.949999760000001</v>
      </c>
      <c r="M11" s="496">
        <v>1</v>
      </c>
      <c r="N11" s="498">
        <v>3</v>
      </c>
      <c r="O11" s="493">
        <v>20</v>
      </c>
      <c r="P11" s="494">
        <v>0.5</v>
      </c>
      <c r="Q11" s="498">
        <f t="shared" si="7"/>
        <v>11.5</v>
      </c>
      <c r="R11" s="500">
        <f t="shared" si="8"/>
        <v>2.415</v>
      </c>
      <c r="S11" s="500">
        <f t="shared" si="9"/>
        <v>10.493749769999999</v>
      </c>
      <c r="T11" s="500">
        <f t="shared" si="10"/>
        <v>125.92499724000001</v>
      </c>
    </row>
    <row r="12" spans="1:20" ht="18" x14ac:dyDescent="0.25">
      <c r="A12" s="16"/>
      <c r="B12" s="486">
        <v>9</v>
      </c>
      <c r="C12" s="487" t="s">
        <v>151</v>
      </c>
      <c r="D12" s="501">
        <v>0.02</v>
      </c>
      <c r="E12" s="490">
        <v>1</v>
      </c>
      <c r="F12" s="498">
        <f t="shared" si="0"/>
        <v>7</v>
      </c>
      <c r="G12" s="499">
        <f t="shared" si="1"/>
        <v>30.416665999999999</v>
      </c>
      <c r="H12" s="498">
        <f t="shared" si="2"/>
        <v>364.99999200000002</v>
      </c>
      <c r="I12" s="498">
        <f t="shared" si="3"/>
        <v>0.02</v>
      </c>
      <c r="J12" s="498">
        <f t="shared" si="4"/>
        <v>0.14000000000000001</v>
      </c>
      <c r="K12" s="498">
        <f t="shared" si="5"/>
        <v>0.60833331999999996</v>
      </c>
      <c r="L12" s="500">
        <f t="shared" si="6"/>
        <v>7.2999998400000008</v>
      </c>
      <c r="M12" s="496">
        <v>1</v>
      </c>
      <c r="N12" s="501">
        <v>3</v>
      </c>
      <c r="O12" s="493">
        <v>20</v>
      </c>
      <c r="P12" s="494">
        <v>0.5</v>
      </c>
      <c r="Q12" s="498">
        <f t="shared" si="7"/>
        <v>11.5</v>
      </c>
      <c r="R12" s="500">
        <f t="shared" si="8"/>
        <v>1.61</v>
      </c>
      <c r="S12" s="500">
        <f t="shared" si="9"/>
        <v>6.9958331799999991</v>
      </c>
      <c r="T12" s="500">
        <f t="shared" si="10"/>
        <v>83.949998160000007</v>
      </c>
    </row>
    <row r="13" spans="1:20" ht="18.75" thickBot="1" x14ac:dyDescent="0.3">
      <c r="A13" s="16"/>
      <c r="Q13" s="506" t="s">
        <v>152</v>
      </c>
      <c r="R13" s="507">
        <f>SUM(R4:R12)</f>
        <v>11.83</v>
      </c>
      <c r="S13" s="507">
        <f>SUM(S4:S12)</f>
        <v>51.404165539999994</v>
      </c>
      <c r="T13" s="507">
        <f>SUM(T4:T12)</f>
        <v>616.8499864800001</v>
      </c>
    </row>
    <row r="14" spans="1:20" ht="7.5" customHeight="1" thickBot="1" x14ac:dyDescent="0.25">
      <c r="B14" s="17"/>
      <c r="C14" s="18"/>
      <c r="D14" s="18"/>
      <c r="E14" s="18"/>
      <c r="F14" s="18"/>
      <c r="G14" s="18"/>
      <c r="H14" s="18"/>
      <c r="I14" s="18"/>
      <c r="J14" s="18"/>
      <c r="K14" s="18"/>
      <c r="L14" s="18"/>
      <c r="M14" s="18"/>
      <c r="N14" s="18"/>
      <c r="O14" s="18"/>
      <c r="P14" s="18"/>
      <c r="Q14" s="18"/>
      <c r="R14" s="18"/>
      <c r="S14" s="18"/>
      <c r="T14" s="19"/>
    </row>
    <row r="15" spans="1:20" ht="23.25" x14ac:dyDescent="0.35">
      <c r="B15" s="8"/>
      <c r="C15" s="8"/>
      <c r="D15" s="8"/>
      <c r="E15" s="8"/>
      <c r="F15" s="8"/>
      <c r="G15" s="8"/>
      <c r="H15" s="8"/>
      <c r="I15" s="8"/>
      <c r="J15" s="8"/>
      <c r="K15" s="8"/>
      <c r="L15" s="8"/>
      <c r="M15" s="8"/>
      <c r="N15" s="8"/>
      <c r="O15" s="8"/>
      <c r="P15" s="15" t="s">
        <v>153</v>
      </c>
      <c r="Q15" s="8"/>
      <c r="R15" s="8"/>
      <c r="S15" s="8"/>
    </row>
    <row r="16" spans="1:20" ht="18" x14ac:dyDescent="0.25">
      <c r="B16" s="690" t="s">
        <v>128</v>
      </c>
      <c r="C16" s="690"/>
      <c r="D16" s="690"/>
      <c r="E16" s="480" t="s">
        <v>129</v>
      </c>
      <c r="F16" s="481"/>
      <c r="G16" s="481"/>
      <c r="H16" s="481"/>
      <c r="I16" s="482" t="s">
        <v>130</v>
      </c>
      <c r="J16" s="483"/>
      <c r="K16" s="483"/>
      <c r="L16" s="691"/>
      <c r="M16" s="692"/>
      <c r="N16" s="693"/>
      <c r="O16" s="484" t="s">
        <v>154</v>
      </c>
      <c r="P16" s="485"/>
      <c r="Q16" s="485"/>
      <c r="R16" s="481"/>
      <c r="S16" s="481"/>
    </row>
    <row r="17" spans="1:20" ht="18" x14ac:dyDescent="0.25">
      <c r="B17" s="486" t="s">
        <v>24</v>
      </c>
      <c r="C17" s="487" t="s">
        <v>132</v>
      </c>
      <c r="D17" s="487" t="s">
        <v>133</v>
      </c>
      <c r="E17" s="487" t="s">
        <v>134</v>
      </c>
      <c r="F17" s="487" t="s">
        <v>135</v>
      </c>
      <c r="G17" s="487" t="s">
        <v>136</v>
      </c>
      <c r="H17" s="487" t="s">
        <v>137</v>
      </c>
      <c r="I17" s="487" t="s">
        <v>134</v>
      </c>
      <c r="J17" s="487" t="s">
        <v>135</v>
      </c>
      <c r="K17" s="487" t="s">
        <v>136</v>
      </c>
      <c r="L17" s="487" t="s">
        <v>137</v>
      </c>
      <c r="M17" s="487" t="s">
        <v>30</v>
      </c>
      <c r="N17" s="487" t="s">
        <v>24</v>
      </c>
      <c r="O17" s="487" t="s">
        <v>155</v>
      </c>
      <c r="P17" s="487" t="s">
        <v>129</v>
      </c>
      <c r="Q17" s="487" t="s">
        <v>140</v>
      </c>
      <c r="R17" s="487" t="s">
        <v>141</v>
      </c>
      <c r="S17" s="487" t="s">
        <v>142</v>
      </c>
      <c r="T17" s="4"/>
    </row>
    <row r="18" spans="1:20" ht="18" x14ac:dyDescent="0.25">
      <c r="B18" s="486">
        <v>1</v>
      </c>
      <c r="C18" s="488" t="s">
        <v>143</v>
      </c>
      <c r="D18" s="489">
        <v>0</v>
      </c>
      <c r="E18" s="494">
        <v>1</v>
      </c>
      <c r="F18" s="491">
        <f t="shared" ref="F18:F26" si="11">E18*7</f>
        <v>7</v>
      </c>
      <c r="G18" s="492">
        <f t="shared" ref="G18:G26" si="12">F18*4.345238</f>
        <v>30.416665999999999</v>
      </c>
      <c r="H18" s="491">
        <f t="shared" ref="H18:H26" si="13">G18*12</f>
        <v>364.99999200000002</v>
      </c>
      <c r="I18" s="489">
        <f t="shared" ref="I18:I26" si="14">E18*D18</f>
        <v>0</v>
      </c>
      <c r="J18" s="489">
        <f t="shared" ref="J18:J26" si="15">F18*D18</f>
        <v>0</v>
      </c>
      <c r="K18" s="489">
        <f t="shared" ref="K18:K26" si="16">G18*D18</f>
        <v>0</v>
      </c>
      <c r="L18" s="489">
        <f t="shared" ref="L18:L26" si="17">H18*D18</f>
        <v>0</v>
      </c>
      <c r="M18" s="494">
        <v>1</v>
      </c>
      <c r="N18" s="491">
        <v>2</v>
      </c>
      <c r="O18" s="493">
        <v>0.5</v>
      </c>
      <c r="P18" s="502">
        <f t="shared" ref="P18:P26" si="18">O18*N18</f>
        <v>1</v>
      </c>
      <c r="Q18" s="503">
        <f t="shared" ref="Q18:Q26" si="19">(P18*J18)*M18</f>
        <v>0</v>
      </c>
      <c r="R18" s="503">
        <f t="shared" ref="R18:R26" si="20">(P18*K18)*M18</f>
        <v>0</v>
      </c>
      <c r="S18" s="503">
        <f t="shared" ref="S18:S26" si="21">(P18*L18)*M18</f>
        <v>0</v>
      </c>
    </row>
    <row r="19" spans="1:20" ht="18" x14ac:dyDescent="0.25">
      <c r="B19" s="486">
        <v>2</v>
      </c>
      <c r="C19" s="488" t="s">
        <v>144</v>
      </c>
      <c r="D19" s="491">
        <v>0.01</v>
      </c>
      <c r="E19" s="494">
        <v>1</v>
      </c>
      <c r="F19" s="491">
        <f t="shared" si="11"/>
        <v>7</v>
      </c>
      <c r="G19" s="492">
        <f t="shared" si="12"/>
        <v>30.416665999999999</v>
      </c>
      <c r="H19" s="491">
        <f t="shared" si="13"/>
        <v>364.99999200000002</v>
      </c>
      <c r="I19" s="491">
        <f t="shared" si="14"/>
        <v>0.01</v>
      </c>
      <c r="J19" s="491">
        <f t="shared" si="15"/>
        <v>7.0000000000000007E-2</v>
      </c>
      <c r="K19" s="491">
        <f t="shared" si="16"/>
        <v>0.30416665999999998</v>
      </c>
      <c r="L19" s="491">
        <f t="shared" si="17"/>
        <v>3.6499999200000004</v>
      </c>
      <c r="M19" s="494">
        <v>1</v>
      </c>
      <c r="N19" s="491">
        <v>2</v>
      </c>
      <c r="O19" s="494">
        <v>0.5</v>
      </c>
      <c r="P19" s="502">
        <f t="shared" si="18"/>
        <v>1</v>
      </c>
      <c r="Q19" s="503">
        <f t="shared" si="19"/>
        <v>7.0000000000000007E-2</v>
      </c>
      <c r="R19" s="503">
        <f t="shared" si="20"/>
        <v>0.30416665999999998</v>
      </c>
      <c r="S19" s="503">
        <f t="shared" si="21"/>
        <v>3.6499999200000004</v>
      </c>
    </row>
    <row r="20" spans="1:20" ht="18" x14ac:dyDescent="0.25">
      <c r="B20" s="486">
        <v>3</v>
      </c>
      <c r="C20" s="488" t="s">
        <v>145</v>
      </c>
      <c r="D20" s="491">
        <v>0.03</v>
      </c>
      <c r="E20" s="494">
        <v>1</v>
      </c>
      <c r="F20" s="491">
        <f t="shared" si="11"/>
        <v>7</v>
      </c>
      <c r="G20" s="492">
        <f t="shared" si="12"/>
        <v>30.416665999999999</v>
      </c>
      <c r="H20" s="491">
        <f t="shared" si="13"/>
        <v>364.99999200000002</v>
      </c>
      <c r="I20" s="491">
        <f t="shared" si="14"/>
        <v>0.03</v>
      </c>
      <c r="J20" s="491">
        <f t="shared" si="15"/>
        <v>0.21</v>
      </c>
      <c r="K20" s="491">
        <f t="shared" si="16"/>
        <v>0.91249997999999999</v>
      </c>
      <c r="L20" s="491">
        <f t="shared" si="17"/>
        <v>10.949999760000001</v>
      </c>
      <c r="M20" s="494">
        <v>1</v>
      </c>
      <c r="N20" s="491">
        <v>2</v>
      </c>
      <c r="O20" s="494">
        <v>0.5</v>
      </c>
      <c r="P20" s="502">
        <f t="shared" si="18"/>
        <v>1</v>
      </c>
      <c r="Q20" s="503">
        <f t="shared" si="19"/>
        <v>0.21</v>
      </c>
      <c r="R20" s="503">
        <f t="shared" si="20"/>
        <v>0.91249997999999999</v>
      </c>
      <c r="S20" s="503">
        <f t="shared" si="21"/>
        <v>10.949999760000001</v>
      </c>
    </row>
    <row r="21" spans="1:20" ht="18" x14ac:dyDescent="0.25">
      <c r="B21" s="486">
        <v>4</v>
      </c>
      <c r="C21" s="488" t="s">
        <v>146</v>
      </c>
      <c r="D21" s="495">
        <v>0.02</v>
      </c>
      <c r="E21" s="494">
        <v>1</v>
      </c>
      <c r="F21" s="491">
        <f t="shared" si="11"/>
        <v>7</v>
      </c>
      <c r="G21" s="492">
        <f t="shared" si="12"/>
        <v>30.416665999999999</v>
      </c>
      <c r="H21" s="491">
        <f t="shared" si="13"/>
        <v>364.99999200000002</v>
      </c>
      <c r="I21" s="491">
        <f t="shared" si="14"/>
        <v>0.02</v>
      </c>
      <c r="J21" s="491">
        <f t="shared" si="15"/>
        <v>0.14000000000000001</v>
      </c>
      <c r="K21" s="491">
        <f t="shared" si="16"/>
        <v>0.60833331999999996</v>
      </c>
      <c r="L21" s="491">
        <f t="shared" si="17"/>
        <v>7.2999998400000008</v>
      </c>
      <c r="M21" s="494">
        <v>1</v>
      </c>
      <c r="N21" s="491">
        <v>2</v>
      </c>
      <c r="O21" s="494">
        <v>0.5</v>
      </c>
      <c r="P21" s="502">
        <f t="shared" si="18"/>
        <v>1</v>
      </c>
      <c r="Q21" s="503">
        <f t="shared" si="19"/>
        <v>0.14000000000000001</v>
      </c>
      <c r="R21" s="503">
        <f t="shared" si="20"/>
        <v>0.60833331999999996</v>
      </c>
      <c r="S21" s="503">
        <f t="shared" si="21"/>
        <v>7.2999998400000008</v>
      </c>
    </row>
    <row r="22" spans="1:20" ht="18" x14ac:dyDescent="0.25">
      <c r="B22" s="486">
        <v>5</v>
      </c>
      <c r="C22" s="488" t="s">
        <v>147</v>
      </c>
      <c r="D22" s="495">
        <v>0.01</v>
      </c>
      <c r="E22" s="494">
        <v>1</v>
      </c>
      <c r="F22" s="491">
        <f t="shared" si="11"/>
        <v>7</v>
      </c>
      <c r="G22" s="492">
        <f t="shared" si="12"/>
        <v>30.416665999999999</v>
      </c>
      <c r="H22" s="491">
        <f t="shared" si="13"/>
        <v>364.99999200000002</v>
      </c>
      <c r="I22" s="491">
        <f t="shared" si="14"/>
        <v>0.01</v>
      </c>
      <c r="J22" s="491">
        <f t="shared" si="15"/>
        <v>7.0000000000000007E-2</v>
      </c>
      <c r="K22" s="491">
        <f t="shared" si="16"/>
        <v>0.30416665999999998</v>
      </c>
      <c r="L22" s="491">
        <f t="shared" si="17"/>
        <v>3.6499999200000004</v>
      </c>
      <c r="M22" s="494">
        <v>1</v>
      </c>
      <c r="N22" s="491">
        <v>2</v>
      </c>
      <c r="O22" s="494">
        <v>0.5</v>
      </c>
      <c r="P22" s="502">
        <f t="shared" si="18"/>
        <v>1</v>
      </c>
      <c r="Q22" s="503">
        <f t="shared" si="19"/>
        <v>7.0000000000000007E-2</v>
      </c>
      <c r="R22" s="503">
        <f t="shared" si="20"/>
        <v>0.30416665999999998</v>
      </c>
      <c r="S22" s="503">
        <f t="shared" si="21"/>
        <v>3.6499999200000004</v>
      </c>
    </row>
    <row r="23" spans="1:20" ht="18" x14ac:dyDescent="0.25">
      <c r="A23" s="1"/>
      <c r="B23" s="486">
        <v>6</v>
      </c>
      <c r="C23" s="487" t="s">
        <v>148</v>
      </c>
      <c r="D23" s="498">
        <v>0.01</v>
      </c>
      <c r="E23" s="494">
        <v>1</v>
      </c>
      <c r="F23" s="498">
        <f t="shared" si="11"/>
        <v>7</v>
      </c>
      <c r="G23" s="499">
        <f t="shared" si="12"/>
        <v>30.416665999999999</v>
      </c>
      <c r="H23" s="498">
        <f t="shared" si="13"/>
        <v>364.99999200000002</v>
      </c>
      <c r="I23" s="498">
        <f t="shared" si="14"/>
        <v>0.01</v>
      </c>
      <c r="J23" s="498">
        <f t="shared" si="15"/>
        <v>7.0000000000000007E-2</v>
      </c>
      <c r="K23" s="498">
        <f t="shared" si="16"/>
        <v>0.30416665999999998</v>
      </c>
      <c r="L23" s="498">
        <f t="shared" si="17"/>
        <v>3.6499999200000004</v>
      </c>
      <c r="M23" s="494">
        <v>1</v>
      </c>
      <c r="N23" s="498">
        <v>3</v>
      </c>
      <c r="O23" s="494">
        <v>0.5</v>
      </c>
      <c r="P23" s="502">
        <f t="shared" si="18"/>
        <v>1.5</v>
      </c>
      <c r="Q23" s="503">
        <f t="shared" si="19"/>
        <v>0.10500000000000001</v>
      </c>
      <c r="R23" s="503">
        <f t="shared" si="20"/>
        <v>0.45624998999999999</v>
      </c>
      <c r="S23" s="503">
        <f t="shared" si="21"/>
        <v>5.4749998800000004</v>
      </c>
    </row>
    <row r="24" spans="1:20" ht="18" x14ac:dyDescent="0.25">
      <c r="B24" s="486">
        <v>7</v>
      </c>
      <c r="C24" s="487" t="s">
        <v>149</v>
      </c>
      <c r="D24" s="498">
        <v>0.02</v>
      </c>
      <c r="E24" s="494">
        <v>1</v>
      </c>
      <c r="F24" s="498">
        <f t="shared" si="11"/>
        <v>7</v>
      </c>
      <c r="G24" s="499">
        <f t="shared" si="12"/>
        <v>30.416665999999999</v>
      </c>
      <c r="H24" s="498">
        <f t="shared" si="13"/>
        <v>364.99999200000002</v>
      </c>
      <c r="I24" s="498">
        <f t="shared" si="14"/>
        <v>0.02</v>
      </c>
      <c r="J24" s="498">
        <f t="shared" si="15"/>
        <v>0.14000000000000001</v>
      </c>
      <c r="K24" s="498">
        <f t="shared" si="16"/>
        <v>0.60833331999999996</v>
      </c>
      <c r="L24" s="498">
        <f t="shared" si="17"/>
        <v>7.2999998400000008</v>
      </c>
      <c r="M24" s="494">
        <v>1</v>
      </c>
      <c r="N24" s="498">
        <v>3</v>
      </c>
      <c r="O24" s="494">
        <v>0.5</v>
      </c>
      <c r="P24" s="502">
        <f t="shared" si="18"/>
        <v>1.5</v>
      </c>
      <c r="Q24" s="503">
        <f t="shared" si="19"/>
        <v>0.21000000000000002</v>
      </c>
      <c r="R24" s="503">
        <f t="shared" si="20"/>
        <v>0.91249997999999999</v>
      </c>
      <c r="S24" s="503">
        <f t="shared" si="21"/>
        <v>10.949999760000001</v>
      </c>
    </row>
    <row r="25" spans="1:20" ht="18" x14ac:dyDescent="0.25">
      <c r="B25" s="486">
        <v>8</v>
      </c>
      <c r="C25" s="487" t="s">
        <v>150</v>
      </c>
      <c r="D25" s="501">
        <v>0.03</v>
      </c>
      <c r="E25" s="494">
        <v>1</v>
      </c>
      <c r="F25" s="498">
        <f t="shared" si="11"/>
        <v>7</v>
      </c>
      <c r="G25" s="499">
        <f t="shared" si="12"/>
        <v>30.416665999999999</v>
      </c>
      <c r="H25" s="498">
        <f t="shared" si="13"/>
        <v>364.99999200000002</v>
      </c>
      <c r="I25" s="498">
        <f t="shared" si="14"/>
        <v>0.03</v>
      </c>
      <c r="J25" s="498">
        <f t="shared" si="15"/>
        <v>0.21</v>
      </c>
      <c r="K25" s="498">
        <f t="shared" si="16"/>
        <v>0.91249997999999999</v>
      </c>
      <c r="L25" s="498">
        <f t="shared" si="17"/>
        <v>10.949999760000001</v>
      </c>
      <c r="M25" s="494">
        <v>1</v>
      </c>
      <c r="N25" s="498">
        <v>3</v>
      </c>
      <c r="O25" s="494">
        <v>0.5</v>
      </c>
      <c r="P25" s="502">
        <f t="shared" si="18"/>
        <v>1.5</v>
      </c>
      <c r="Q25" s="503">
        <f t="shared" si="19"/>
        <v>0.315</v>
      </c>
      <c r="R25" s="503">
        <f t="shared" si="20"/>
        <v>1.3687499700000001</v>
      </c>
      <c r="S25" s="503">
        <f t="shared" si="21"/>
        <v>16.424999640000003</v>
      </c>
    </row>
    <row r="26" spans="1:20" ht="18" x14ac:dyDescent="0.25">
      <c r="B26" s="486">
        <v>9</v>
      </c>
      <c r="C26" s="487" t="s">
        <v>151</v>
      </c>
      <c r="D26" s="501">
        <v>0.02</v>
      </c>
      <c r="E26" s="494">
        <v>1</v>
      </c>
      <c r="F26" s="498">
        <f t="shared" si="11"/>
        <v>7</v>
      </c>
      <c r="G26" s="499">
        <f t="shared" si="12"/>
        <v>30.416665999999999</v>
      </c>
      <c r="H26" s="498">
        <f t="shared" si="13"/>
        <v>364.99999200000002</v>
      </c>
      <c r="I26" s="498">
        <f t="shared" si="14"/>
        <v>0.02</v>
      </c>
      <c r="J26" s="498">
        <f t="shared" si="15"/>
        <v>0.14000000000000001</v>
      </c>
      <c r="K26" s="498">
        <f t="shared" si="16"/>
        <v>0.60833331999999996</v>
      </c>
      <c r="L26" s="498">
        <f t="shared" si="17"/>
        <v>7.2999998400000008</v>
      </c>
      <c r="M26" s="494">
        <v>1</v>
      </c>
      <c r="N26" s="501">
        <v>3</v>
      </c>
      <c r="O26" s="494">
        <v>0.5</v>
      </c>
      <c r="P26" s="502">
        <f t="shared" si="18"/>
        <v>1.5</v>
      </c>
      <c r="Q26" s="503">
        <f t="shared" si="19"/>
        <v>0.21000000000000002</v>
      </c>
      <c r="R26" s="503">
        <f t="shared" si="20"/>
        <v>0.91249997999999999</v>
      </c>
      <c r="S26" s="503">
        <f t="shared" si="21"/>
        <v>10.949999760000001</v>
      </c>
    </row>
    <row r="27" spans="1:20" ht="18" x14ac:dyDescent="0.25">
      <c r="P27" s="504" t="s">
        <v>152</v>
      </c>
      <c r="Q27" s="505">
        <f>SUM(Q18:Q26)</f>
        <v>1.33</v>
      </c>
      <c r="R27" s="505">
        <f>SUM(R18:R26)</f>
        <v>5.7791665400000003</v>
      </c>
      <c r="S27" s="505">
        <f>SUM(S18:S26)</f>
        <v>69.349998480000011</v>
      </c>
    </row>
  </sheetData>
  <mergeCells count="5">
    <mergeCell ref="B2:D2"/>
    <mergeCell ref="B16:D16"/>
    <mergeCell ref="L2:O2"/>
    <mergeCell ref="L16:N16"/>
    <mergeCell ref="B1:H1"/>
  </mergeCells>
  <phoneticPr fontId="20" type="noConversion"/>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MPQPELISA</vt:lpstr>
      <vt:lpstr>MPQPSZ</vt:lpstr>
      <vt:lpstr>QualityGoals</vt:lpstr>
      <vt:lpstr>IFCost</vt:lpstr>
      <vt:lpstr>MPQPELISA!Критерии</vt:lpstr>
      <vt:lpstr>MPQPSZ!Критерии</vt:lpstr>
      <vt:lpstr>MPQPELISA!Область_печати</vt:lpstr>
      <vt:lpstr>MPQPSZ!Область_печати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HistData</dc:title>
  <dc:creator>Гена and QI Macros</dc:creator>
  <dc:description>Charts created with QI Macros for Excel_x000d_
www.qimacros.com</dc:description>
  <cp:lastModifiedBy>Pol</cp:lastModifiedBy>
  <cp:lastPrinted>2015-05-19T21:04:52Z</cp:lastPrinted>
  <dcterms:created xsi:type="dcterms:W3CDTF">2015-03-22T08:54:07Z</dcterms:created>
  <dcterms:modified xsi:type="dcterms:W3CDTF">2015-11-02T19:53:12Z</dcterms:modified>
</cp:coreProperties>
</file>