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90" windowWidth="10200" windowHeight="4800" tabRatio="718"/>
  </bookViews>
  <sheets>
    <sheet name="Real Model" sheetId="13" r:id="rId1"/>
    <sheet name="Corrected Model" sheetId="18" r:id="rId2"/>
    <sheet name="Linear Regression Model" sheetId="19" r:id="rId3"/>
  </sheets>
  <definedNames>
    <definedName name="_xlnm._FilterDatabase" localSheetId="2" hidden="1">'Linear Regression Model'!$D$2:$X$378</definedName>
  </definedNames>
  <calcPr calcId="145621"/>
</workbook>
</file>

<file path=xl/calcChain.xml><?xml version="1.0" encoding="utf-8"?>
<calcChain xmlns="http://schemas.openxmlformats.org/spreadsheetml/2006/main">
  <c r="B45" i="18" l="1"/>
  <c r="B43" i="18"/>
  <c r="B40" i="18"/>
  <c r="B38" i="18"/>
  <c r="B35" i="18"/>
  <c r="B33" i="18"/>
  <c r="B30" i="18"/>
  <c r="B28" i="18"/>
  <c r="B25" i="18"/>
  <c r="B23" i="18"/>
  <c r="B20" i="18"/>
  <c r="B18" i="18"/>
  <c r="B15" i="18"/>
  <c r="B13" i="18"/>
  <c r="B10" i="18"/>
  <c r="B8" i="18"/>
  <c r="Q4" i="19" l="1"/>
  <c r="C3" i="19" s="1"/>
  <c r="C4" i="19"/>
  <c r="I80" i="18"/>
  <c r="R80" i="18" s="1"/>
  <c r="E80" i="18"/>
  <c r="N80" i="18" s="1"/>
  <c r="D86" i="18"/>
  <c r="M86" i="18" s="1"/>
  <c r="C24" i="19" l="1"/>
  <c r="C7" i="19"/>
  <c r="C9" i="19"/>
  <c r="C11" i="19"/>
  <c r="C13" i="19"/>
  <c r="C15" i="19"/>
  <c r="C17" i="19"/>
  <c r="C19" i="19"/>
  <c r="C21" i="19"/>
  <c r="C23" i="19"/>
  <c r="C25" i="19"/>
  <c r="C6" i="19"/>
  <c r="C8" i="19"/>
  <c r="C10" i="19"/>
  <c r="C12" i="19"/>
  <c r="C14" i="19"/>
  <c r="C16" i="19"/>
  <c r="C18" i="19"/>
  <c r="C20" i="19"/>
  <c r="C22" i="19"/>
  <c r="M3" i="18"/>
  <c r="I3" i="18"/>
  <c r="E3" i="18"/>
  <c r="C3" i="18"/>
  <c r="C2" i="18"/>
  <c r="Q41" i="13" l="1"/>
  <c r="N42" i="13"/>
  <c r="M42" i="13"/>
  <c r="R47" i="13" l="1"/>
  <c r="T47" i="13" s="1"/>
  <c r="Q47" i="13"/>
  <c r="S47" i="13" s="1"/>
  <c r="N47" i="13"/>
  <c r="M47" i="13"/>
  <c r="H47" i="13"/>
  <c r="E47" i="18" s="1"/>
  <c r="I47" i="13"/>
  <c r="D47" i="18" s="1"/>
  <c r="R46" i="13"/>
  <c r="T46" i="13" s="1"/>
  <c r="Q46" i="13"/>
  <c r="S46" i="13" s="1"/>
  <c r="N46" i="13"/>
  <c r="M46" i="13"/>
  <c r="H46" i="13"/>
  <c r="E46" i="18" s="1"/>
  <c r="I46" i="13"/>
  <c r="D46" i="18" s="1"/>
  <c r="R45" i="13"/>
  <c r="T45" i="13" s="1"/>
  <c r="Q45" i="13"/>
  <c r="S45" i="13" s="1"/>
  <c r="N45" i="13"/>
  <c r="M45" i="13"/>
  <c r="H45" i="13"/>
  <c r="E45" i="18" s="1"/>
  <c r="I45" i="13"/>
  <c r="D45" i="18" s="1"/>
  <c r="R44" i="13"/>
  <c r="T44" i="13" s="1"/>
  <c r="Q44" i="13"/>
  <c r="S44" i="13" s="1"/>
  <c r="N44" i="13"/>
  <c r="M44" i="13"/>
  <c r="H44" i="13"/>
  <c r="E44" i="18" s="1"/>
  <c r="I44" i="13"/>
  <c r="D44" i="18" s="1"/>
  <c r="R43" i="13"/>
  <c r="T43" i="13" s="1"/>
  <c r="Q43" i="13"/>
  <c r="S43" i="13" s="1"/>
  <c r="N43" i="13"/>
  <c r="M43" i="13"/>
  <c r="H43" i="13"/>
  <c r="E43" i="18" s="1"/>
  <c r="I43" i="13"/>
  <c r="D43" i="18" s="1"/>
  <c r="R42" i="13"/>
  <c r="T42" i="13" s="1"/>
  <c r="Q42" i="13"/>
  <c r="S42" i="13" s="1"/>
  <c r="H42" i="13"/>
  <c r="E42" i="18" s="1"/>
  <c r="I42" i="13"/>
  <c r="D42" i="18" s="1"/>
  <c r="R41" i="13"/>
  <c r="T41" i="13" s="1"/>
  <c r="S41" i="13"/>
  <c r="N41" i="13"/>
  <c r="M41" i="13"/>
  <c r="H41" i="13"/>
  <c r="E41" i="18" s="1"/>
  <c r="I41" i="13"/>
  <c r="D41" i="18" s="1"/>
  <c r="R40" i="13"/>
  <c r="T40" i="13" s="1"/>
  <c r="Q40" i="13"/>
  <c r="S40" i="13" s="1"/>
  <c r="N40" i="13"/>
  <c r="M40" i="13"/>
  <c r="H40" i="13"/>
  <c r="E40" i="18" s="1"/>
  <c r="I40" i="13"/>
  <c r="D40" i="18" s="1"/>
  <c r="R39" i="13"/>
  <c r="T39" i="13" s="1"/>
  <c r="Q39" i="13"/>
  <c r="S39" i="13" s="1"/>
  <c r="N39" i="13"/>
  <c r="M39" i="13"/>
  <c r="H39" i="13"/>
  <c r="E39" i="18" s="1"/>
  <c r="I39" i="13"/>
  <c r="D39" i="18" s="1"/>
  <c r="R38" i="13"/>
  <c r="T38" i="13" s="1"/>
  <c r="Q38" i="13"/>
  <c r="S38" i="13" s="1"/>
  <c r="N38" i="13"/>
  <c r="M38" i="13"/>
  <c r="H38" i="13"/>
  <c r="E38" i="18" s="1"/>
  <c r="I38" i="13"/>
  <c r="D38" i="18" s="1"/>
  <c r="R37" i="13"/>
  <c r="T37" i="13" s="1"/>
  <c r="Q37" i="13"/>
  <c r="S37" i="13" s="1"/>
  <c r="N37" i="13"/>
  <c r="M37" i="13"/>
  <c r="H37" i="13"/>
  <c r="E37" i="18" s="1"/>
  <c r="I37" i="13"/>
  <c r="D37" i="18" s="1"/>
  <c r="R36" i="13"/>
  <c r="T36" i="13" s="1"/>
  <c r="Q36" i="13"/>
  <c r="S36" i="13" s="1"/>
  <c r="N36" i="13"/>
  <c r="M36" i="13"/>
  <c r="H36" i="13"/>
  <c r="E36" i="18" s="1"/>
  <c r="I36" i="13"/>
  <c r="D36" i="18" s="1"/>
  <c r="R35" i="13"/>
  <c r="T35" i="13" s="1"/>
  <c r="Q35" i="13"/>
  <c r="S35" i="13" s="1"/>
  <c r="N35" i="13"/>
  <c r="M35" i="13"/>
  <c r="H35" i="13"/>
  <c r="E35" i="18" s="1"/>
  <c r="I35" i="13"/>
  <c r="D35" i="18" s="1"/>
  <c r="R34" i="13"/>
  <c r="T34" i="13" s="1"/>
  <c r="Q34" i="13"/>
  <c r="S34" i="13" s="1"/>
  <c r="N34" i="13"/>
  <c r="M34" i="13"/>
  <c r="H34" i="13"/>
  <c r="E34" i="18" s="1"/>
  <c r="I34" i="13"/>
  <c r="D34" i="18" s="1"/>
  <c r="R33" i="13"/>
  <c r="T33" i="13" s="1"/>
  <c r="Q33" i="13"/>
  <c r="S33" i="13" s="1"/>
  <c r="N33" i="13"/>
  <c r="M33" i="13"/>
  <c r="H33" i="13"/>
  <c r="E33" i="18" s="1"/>
  <c r="I33" i="13"/>
  <c r="D33" i="18" s="1"/>
  <c r="R32" i="13"/>
  <c r="T32" i="13" s="1"/>
  <c r="Q32" i="13"/>
  <c r="S32" i="13" s="1"/>
  <c r="N32" i="13"/>
  <c r="M32" i="13"/>
  <c r="H32" i="13"/>
  <c r="E32" i="18" s="1"/>
  <c r="I32" i="13"/>
  <c r="D32" i="18" s="1"/>
  <c r="R31" i="13"/>
  <c r="T31" i="13" s="1"/>
  <c r="Q31" i="13"/>
  <c r="S31" i="13" s="1"/>
  <c r="N31" i="13"/>
  <c r="M31" i="13"/>
  <c r="H31" i="13"/>
  <c r="E31" i="18" s="1"/>
  <c r="I31" i="13"/>
  <c r="D31" i="18" s="1"/>
  <c r="R30" i="13"/>
  <c r="T30" i="13" s="1"/>
  <c r="Q30" i="13"/>
  <c r="S30" i="13" s="1"/>
  <c r="N30" i="13"/>
  <c r="M30" i="13"/>
  <c r="H30" i="13"/>
  <c r="E30" i="18" s="1"/>
  <c r="I30" i="13"/>
  <c r="D30" i="18" s="1"/>
  <c r="R29" i="13"/>
  <c r="T29" i="13" s="1"/>
  <c r="Q29" i="13"/>
  <c r="S29" i="13" s="1"/>
  <c r="N29" i="13"/>
  <c r="M29" i="13"/>
  <c r="H29" i="13"/>
  <c r="E29" i="18" s="1"/>
  <c r="I29" i="13"/>
  <c r="D29" i="18" s="1"/>
  <c r="R28" i="13"/>
  <c r="T28" i="13" s="1"/>
  <c r="Q28" i="13"/>
  <c r="S28" i="13" s="1"/>
  <c r="N28" i="13"/>
  <c r="M28" i="13"/>
  <c r="H28" i="13"/>
  <c r="E28" i="18" s="1"/>
  <c r="I28" i="13"/>
  <c r="D28" i="18" s="1"/>
  <c r="R27" i="13"/>
  <c r="T27" i="13" s="1"/>
  <c r="Q27" i="13"/>
  <c r="S27" i="13" s="1"/>
  <c r="N27" i="13"/>
  <c r="M27" i="13"/>
  <c r="H27" i="13"/>
  <c r="E27" i="18" s="1"/>
  <c r="I27" i="13"/>
  <c r="D27" i="18" s="1"/>
  <c r="R26" i="13"/>
  <c r="T26" i="13" s="1"/>
  <c r="Q26" i="13"/>
  <c r="S26" i="13" s="1"/>
  <c r="N26" i="13"/>
  <c r="M26" i="13"/>
  <c r="H26" i="13"/>
  <c r="E26" i="18" s="1"/>
  <c r="I26" i="13"/>
  <c r="D26" i="18" s="1"/>
  <c r="R25" i="13"/>
  <c r="T25" i="13" s="1"/>
  <c r="Q25" i="13"/>
  <c r="S25" i="13" s="1"/>
  <c r="N25" i="13"/>
  <c r="M25" i="13"/>
  <c r="H25" i="13"/>
  <c r="E25" i="18" s="1"/>
  <c r="I25" i="13"/>
  <c r="D25" i="18" s="1"/>
  <c r="R24" i="13"/>
  <c r="T24" i="13" s="1"/>
  <c r="Q24" i="13"/>
  <c r="S24" i="13" s="1"/>
  <c r="N24" i="13"/>
  <c r="M24" i="13"/>
  <c r="H24" i="13"/>
  <c r="E24" i="18" s="1"/>
  <c r="I24" i="13"/>
  <c r="D24" i="18" s="1"/>
  <c r="R23" i="13"/>
  <c r="T23" i="13" s="1"/>
  <c r="Q23" i="13"/>
  <c r="S23" i="13" s="1"/>
  <c r="N23" i="13"/>
  <c r="M23" i="13"/>
  <c r="H23" i="13"/>
  <c r="E23" i="18" s="1"/>
  <c r="I23" i="13"/>
  <c r="D23" i="18" s="1"/>
  <c r="R22" i="13"/>
  <c r="T22" i="13" s="1"/>
  <c r="Q22" i="13"/>
  <c r="S22" i="13" s="1"/>
  <c r="N22" i="13"/>
  <c r="M22" i="13"/>
  <c r="H22" i="13"/>
  <c r="E22" i="18" s="1"/>
  <c r="I22" i="13"/>
  <c r="D22" i="18" s="1"/>
  <c r="R21" i="13"/>
  <c r="T21" i="13" s="1"/>
  <c r="Q21" i="13"/>
  <c r="S21" i="13" s="1"/>
  <c r="N21" i="13"/>
  <c r="M21" i="13"/>
  <c r="H21" i="13"/>
  <c r="E21" i="18" s="1"/>
  <c r="I21" i="13"/>
  <c r="D21" i="18" s="1"/>
  <c r="R20" i="13"/>
  <c r="T20" i="13" s="1"/>
  <c r="Q20" i="13"/>
  <c r="S20" i="13" s="1"/>
  <c r="N20" i="13"/>
  <c r="M20" i="13"/>
  <c r="H20" i="13"/>
  <c r="E20" i="18" s="1"/>
  <c r="I20" i="13"/>
  <c r="D20" i="18" s="1"/>
  <c r="R19" i="13"/>
  <c r="T19" i="13" s="1"/>
  <c r="Q19" i="13"/>
  <c r="S19" i="13" s="1"/>
  <c r="N19" i="13"/>
  <c r="M19" i="13"/>
  <c r="H19" i="13"/>
  <c r="E19" i="18" s="1"/>
  <c r="I19" i="13"/>
  <c r="D19" i="18" s="1"/>
  <c r="R18" i="13"/>
  <c r="T18" i="13" s="1"/>
  <c r="Q18" i="13"/>
  <c r="S18" i="13" s="1"/>
  <c r="N18" i="13"/>
  <c r="M18" i="13"/>
  <c r="H18" i="13"/>
  <c r="E18" i="18" s="1"/>
  <c r="I18" i="13"/>
  <c r="D18" i="18" s="1"/>
  <c r="R17" i="13"/>
  <c r="T17" i="13" s="1"/>
  <c r="Q17" i="13"/>
  <c r="S17" i="13" s="1"/>
  <c r="N17" i="13"/>
  <c r="M17" i="13"/>
  <c r="H17" i="13"/>
  <c r="E17" i="18" s="1"/>
  <c r="I17" i="13"/>
  <c r="D17" i="18" s="1"/>
  <c r="R16" i="13"/>
  <c r="T16" i="13" s="1"/>
  <c r="Q16" i="13"/>
  <c r="S16" i="13" s="1"/>
  <c r="N16" i="13"/>
  <c r="M16" i="13"/>
  <c r="H16" i="13"/>
  <c r="E16" i="18" s="1"/>
  <c r="I16" i="13"/>
  <c r="D16" i="18" s="1"/>
  <c r="R15" i="13"/>
  <c r="T15" i="13" s="1"/>
  <c r="Q15" i="13"/>
  <c r="S15" i="13" s="1"/>
  <c r="N15" i="13"/>
  <c r="M15" i="13"/>
  <c r="H15" i="13"/>
  <c r="E15" i="18" s="1"/>
  <c r="I15" i="13"/>
  <c r="D15" i="18" s="1"/>
  <c r="R14" i="13"/>
  <c r="T14" i="13" s="1"/>
  <c r="Q14" i="13"/>
  <c r="S14" i="13" s="1"/>
  <c r="N14" i="13"/>
  <c r="M14" i="13"/>
  <c r="H14" i="13"/>
  <c r="E14" i="18" s="1"/>
  <c r="I14" i="13"/>
  <c r="D14" i="18" s="1"/>
  <c r="R13" i="13"/>
  <c r="T13" i="13" s="1"/>
  <c r="Q13" i="13"/>
  <c r="S13" i="13" s="1"/>
  <c r="N13" i="13"/>
  <c r="M13" i="13"/>
  <c r="H13" i="13"/>
  <c r="E13" i="18" s="1"/>
  <c r="I13" i="13"/>
  <c r="D13" i="18" s="1"/>
  <c r="R12" i="13"/>
  <c r="T12" i="13" s="1"/>
  <c r="Q12" i="13"/>
  <c r="S12" i="13" s="1"/>
  <c r="N12" i="13"/>
  <c r="M12" i="13"/>
  <c r="H12" i="13"/>
  <c r="E12" i="18" s="1"/>
  <c r="I12" i="13"/>
  <c r="D12" i="18" s="1"/>
  <c r="R11" i="13"/>
  <c r="T11" i="13" s="1"/>
  <c r="Q11" i="13"/>
  <c r="S11" i="13" s="1"/>
  <c r="N11" i="13"/>
  <c r="M11" i="13"/>
  <c r="H11" i="13"/>
  <c r="E11" i="18" s="1"/>
  <c r="I11" i="13"/>
  <c r="D11" i="18" s="1"/>
  <c r="R10" i="13"/>
  <c r="T10" i="13" s="1"/>
  <c r="Q10" i="13"/>
  <c r="S10" i="13" s="1"/>
  <c r="N10" i="13"/>
  <c r="M10" i="13"/>
  <c r="H10" i="13"/>
  <c r="E10" i="18" s="1"/>
  <c r="I10" i="13"/>
  <c r="D10" i="18" s="1"/>
  <c r="R9" i="13"/>
  <c r="T9" i="13" s="1"/>
  <c r="Q9" i="13"/>
  <c r="S9" i="13" s="1"/>
  <c r="N9" i="13"/>
  <c r="M9" i="13"/>
  <c r="H9" i="13"/>
  <c r="E9" i="18" s="1"/>
  <c r="I9" i="13"/>
  <c r="D9" i="18" s="1"/>
  <c r="R8" i="13"/>
  <c r="Q8" i="13"/>
  <c r="N8" i="13"/>
  <c r="N49" i="13" s="1"/>
  <c r="P49" i="13" s="1"/>
  <c r="M8" i="13"/>
  <c r="H8" i="13"/>
  <c r="H87" i="13" s="1"/>
  <c r="I8" i="13"/>
  <c r="D8" i="18" s="1"/>
  <c r="G85" i="13" l="1"/>
  <c r="J85" i="13" s="1"/>
  <c r="E8" i="18"/>
  <c r="G77" i="18" s="1"/>
  <c r="O41" i="13"/>
  <c r="G83" i="13"/>
  <c r="J83" i="13" s="1"/>
  <c r="Q48" i="13"/>
  <c r="Q49" i="13" s="1"/>
  <c r="T8" i="13"/>
  <c r="G86" i="13"/>
  <c r="P9" i="13"/>
  <c r="K10" i="13"/>
  <c r="P10" i="13"/>
  <c r="P11" i="13"/>
  <c r="K12" i="13"/>
  <c r="P12" i="13"/>
  <c r="P13" i="13"/>
  <c r="K14" i="13"/>
  <c r="P14" i="13"/>
  <c r="P15" i="13"/>
  <c r="K16" i="13"/>
  <c r="P16" i="13"/>
  <c r="P17" i="13"/>
  <c r="K18" i="13"/>
  <c r="P19" i="13"/>
  <c r="K20" i="13"/>
  <c r="P20" i="13"/>
  <c r="P21" i="13"/>
  <c r="K22" i="13"/>
  <c r="P22" i="13"/>
  <c r="P23" i="13"/>
  <c r="K24" i="13"/>
  <c r="P25" i="13"/>
  <c r="J26" i="13"/>
  <c r="P26" i="13"/>
  <c r="P27" i="13"/>
  <c r="J28" i="13"/>
  <c r="P28" i="13"/>
  <c r="P29" i="13"/>
  <c r="J30" i="13"/>
  <c r="P30" i="13"/>
  <c r="P31" i="13"/>
  <c r="J32" i="13"/>
  <c r="P32" i="13"/>
  <c r="P33" i="13"/>
  <c r="J34" i="13"/>
  <c r="P34" i="13"/>
  <c r="P35" i="13"/>
  <c r="J36" i="13"/>
  <c r="P36" i="13"/>
  <c r="P37" i="13"/>
  <c r="J38" i="13"/>
  <c r="P38" i="13"/>
  <c r="P39" i="13"/>
  <c r="J40" i="13"/>
  <c r="P40" i="13"/>
  <c r="P41" i="13"/>
  <c r="J42" i="13"/>
  <c r="P42" i="13"/>
  <c r="P43" i="13"/>
  <c r="J44" i="13"/>
  <c r="P44" i="13"/>
  <c r="P45" i="13"/>
  <c r="J46" i="13"/>
  <c r="P46" i="13"/>
  <c r="P4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2" i="13"/>
  <c r="O43" i="13"/>
  <c r="O44" i="13"/>
  <c r="O45" i="13"/>
  <c r="O46" i="13"/>
  <c r="O47" i="13"/>
  <c r="P18" i="13"/>
  <c r="P24" i="13"/>
  <c r="P8" i="13"/>
  <c r="J27" i="13"/>
  <c r="J29" i="13"/>
  <c r="J31" i="13"/>
  <c r="J33" i="13"/>
  <c r="J35" i="13"/>
  <c r="J37" i="13"/>
  <c r="J39" i="13"/>
  <c r="J41" i="13"/>
  <c r="J43" i="13"/>
  <c r="J45" i="13"/>
  <c r="J47" i="13"/>
  <c r="J8" i="13"/>
  <c r="N48" i="13"/>
  <c r="P48" i="13" s="1"/>
  <c r="K9" i="13"/>
  <c r="J10" i="13"/>
  <c r="K11" i="13"/>
  <c r="J12" i="13"/>
  <c r="K13" i="13"/>
  <c r="J14" i="13"/>
  <c r="K15" i="13"/>
  <c r="J16" i="13"/>
  <c r="K17" i="13"/>
  <c r="J18" i="13"/>
  <c r="K19" i="13"/>
  <c r="J20" i="13"/>
  <c r="K21" i="13"/>
  <c r="J22" i="13"/>
  <c r="K23" i="13"/>
  <c r="J24" i="13"/>
  <c r="K25" i="13"/>
  <c r="K27" i="13"/>
  <c r="K29" i="13"/>
  <c r="K31" i="13"/>
  <c r="K33" i="13"/>
  <c r="K35" i="13"/>
  <c r="L35" i="13" s="1"/>
  <c r="K37" i="13"/>
  <c r="K39" i="13"/>
  <c r="L39" i="13" s="1"/>
  <c r="K41" i="13"/>
  <c r="K43" i="13"/>
  <c r="L43" i="13" s="1"/>
  <c r="K45" i="13"/>
  <c r="K47" i="13"/>
  <c r="L47" i="13" s="1"/>
  <c r="K8" i="13"/>
  <c r="S8" i="13"/>
  <c r="J9" i="13"/>
  <c r="J11" i="13"/>
  <c r="J13" i="13"/>
  <c r="J15" i="13"/>
  <c r="J17" i="13"/>
  <c r="J19" i="13"/>
  <c r="J21" i="13"/>
  <c r="J23" i="13"/>
  <c r="J25" i="13"/>
  <c r="K26" i="13"/>
  <c r="K28" i="13"/>
  <c r="K30" i="13"/>
  <c r="K32" i="13"/>
  <c r="K34" i="13"/>
  <c r="K36" i="13"/>
  <c r="K38" i="13"/>
  <c r="K40" i="13"/>
  <c r="K42" i="13"/>
  <c r="K44" i="13"/>
  <c r="K46" i="13"/>
  <c r="C84" i="13"/>
  <c r="B86" i="13" s="1"/>
  <c r="C79" i="13" l="1"/>
  <c r="C78" i="13"/>
  <c r="E78" i="13" s="1"/>
  <c r="C80" i="13"/>
  <c r="F80" i="13" s="1"/>
  <c r="F75" i="18"/>
  <c r="F73" i="18"/>
  <c r="C74" i="18"/>
  <c r="L22" i="13"/>
  <c r="L16" i="13"/>
  <c r="L12" i="13"/>
  <c r="S50" i="13"/>
  <c r="L46" i="13"/>
  <c r="L42" i="13"/>
  <c r="L38" i="13"/>
  <c r="L34" i="13"/>
  <c r="L30" i="13"/>
  <c r="L26" i="13"/>
  <c r="L24" i="13"/>
  <c r="L20" i="13"/>
  <c r="L18" i="13"/>
  <c r="L14" i="13"/>
  <c r="L10" i="13"/>
  <c r="L44" i="13"/>
  <c r="L40" i="13"/>
  <c r="L36" i="13"/>
  <c r="L32" i="13"/>
  <c r="L28" i="13"/>
  <c r="N51" i="13"/>
  <c r="P51" i="13" s="1"/>
  <c r="S48" i="13"/>
  <c r="S49" i="13" s="1"/>
  <c r="S51" i="13" s="1"/>
  <c r="N50" i="13"/>
  <c r="P50" i="13" s="1"/>
  <c r="L8" i="13"/>
  <c r="L45" i="13"/>
  <c r="L41" i="13"/>
  <c r="L37" i="13"/>
  <c r="L33" i="13"/>
  <c r="L29" i="13"/>
  <c r="L19" i="13"/>
  <c r="L11" i="13"/>
  <c r="L31" i="13"/>
  <c r="L27" i="13"/>
  <c r="L23" i="13"/>
  <c r="L15" i="13"/>
  <c r="L25" i="13"/>
  <c r="L21" i="13"/>
  <c r="L17" i="13"/>
  <c r="L13" i="13"/>
  <c r="L9" i="13"/>
  <c r="C83" i="13"/>
  <c r="E91" i="13"/>
  <c r="E92" i="13" s="1"/>
  <c r="E93" i="13" s="1"/>
  <c r="B99" i="13" s="1"/>
  <c r="J91" i="13"/>
  <c r="J92" i="13" s="1"/>
  <c r="J93" i="13" s="1"/>
  <c r="D99" i="13" s="1"/>
  <c r="G84" i="13"/>
  <c r="F78" i="13" l="1"/>
  <c r="E79" i="13" s="1"/>
  <c r="F79" i="13" s="1"/>
  <c r="B76" i="18"/>
  <c r="C73" i="18"/>
  <c r="I75" i="18"/>
  <c r="F76" i="18"/>
  <c r="E81" i="18"/>
  <c r="E82" i="18" s="1"/>
  <c r="E83" i="18" s="1"/>
  <c r="B89" i="18" s="1"/>
  <c r="I73" i="18"/>
  <c r="F74" i="18"/>
  <c r="I81" i="18"/>
  <c r="I82" i="18" s="1"/>
  <c r="I83" i="18" s="1"/>
  <c r="D89" i="18" s="1"/>
  <c r="E80" i="13" l="1"/>
  <c r="G79" i="13"/>
  <c r="H78" i="13"/>
  <c r="G78" i="13"/>
  <c r="H79" i="13"/>
  <c r="F47" i="18"/>
  <c r="H47" i="18" s="1"/>
  <c r="F26" i="18"/>
  <c r="F21" i="18"/>
  <c r="F33" i="18"/>
  <c r="F42" i="18"/>
  <c r="F9" i="18"/>
  <c r="F24" i="18"/>
  <c r="F19" i="18"/>
  <c r="F32" i="18"/>
  <c r="F41" i="18"/>
  <c r="F11" i="18"/>
  <c r="F22" i="18"/>
  <c r="F16" i="18"/>
  <c r="F31" i="18"/>
  <c r="F40" i="18"/>
  <c r="F8" i="18"/>
  <c r="Q77" i="18" s="1"/>
  <c r="F20" i="18"/>
  <c r="F14" i="18"/>
  <c r="F30" i="18"/>
  <c r="F39" i="18"/>
  <c r="F18" i="18"/>
  <c r="F12" i="18"/>
  <c r="F29" i="18"/>
  <c r="F38" i="18"/>
  <c r="F46" i="18"/>
  <c r="F17" i="18"/>
  <c r="F10" i="18"/>
  <c r="F27" i="18"/>
  <c r="F37" i="18"/>
  <c r="F45" i="18"/>
  <c r="F15" i="18"/>
  <c r="F35" i="18"/>
  <c r="F25" i="18"/>
  <c r="F36" i="18"/>
  <c r="F44" i="18"/>
  <c r="F13" i="18"/>
  <c r="F28" i="18"/>
  <c r="F23" i="18"/>
  <c r="F34" i="18"/>
  <c r="F43" i="18"/>
  <c r="G47" i="18"/>
  <c r="H80" i="13" l="1"/>
  <c r="I80" i="13" s="1"/>
  <c r="G80" i="13"/>
  <c r="Q75" i="18"/>
  <c r="Q76" i="18" s="1"/>
  <c r="Q73" i="18"/>
  <c r="L74" i="18"/>
  <c r="G34" i="18"/>
  <c r="H34" i="18"/>
  <c r="G28" i="18"/>
  <c r="H28" i="18"/>
  <c r="G44" i="18"/>
  <c r="H44" i="18"/>
  <c r="G25" i="18"/>
  <c r="H25" i="18"/>
  <c r="G15" i="18"/>
  <c r="H15" i="18"/>
  <c r="G37" i="18"/>
  <c r="H37" i="18"/>
  <c r="G10" i="18"/>
  <c r="H10" i="18"/>
  <c r="G46" i="18"/>
  <c r="H46" i="18"/>
  <c r="G29" i="18"/>
  <c r="H29" i="18"/>
  <c r="G18" i="18"/>
  <c r="H18" i="18"/>
  <c r="G30" i="18"/>
  <c r="H30" i="18"/>
  <c r="G20" i="18"/>
  <c r="H20" i="18"/>
  <c r="G40" i="18"/>
  <c r="H40" i="18"/>
  <c r="G16" i="18"/>
  <c r="H16" i="18"/>
  <c r="H11" i="18"/>
  <c r="G11" i="18"/>
  <c r="G32" i="18"/>
  <c r="H32" i="18"/>
  <c r="G24" i="18"/>
  <c r="H24" i="18"/>
  <c r="G42" i="18"/>
  <c r="H42" i="18"/>
  <c r="G21" i="18"/>
  <c r="H21" i="18"/>
  <c r="G43" i="18"/>
  <c r="H43" i="18"/>
  <c r="G23" i="18"/>
  <c r="H23" i="18"/>
  <c r="H13" i="18"/>
  <c r="G13" i="18"/>
  <c r="G36" i="18"/>
  <c r="H36" i="18"/>
  <c r="G35" i="18"/>
  <c r="H35" i="18"/>
  <c r="G45" i="18"/>
  <c r="H45" i="18"/>
  <c r="G27" i="18"/>
  <c r="H27" i="18"/>
  <c r="G17" i="18"/>
  <c r="H17" i="18"/>
  <c r="G38" i="18"/>
  <c r="H38" i="18"/>
  <c r="G12" i="18"/>
  <c r="H12" i="18"/>
  <c r="G39" i="18"/>
  <c r="H39" i="18"/>
  <c r="G14" i="18"/>
  <c r="H14" i="18"/>
  <c r="G8" i="18"/>
  <c r="H8" i="18"/>
  <c r="G31" i="18"/>
  <c r="H31" i="18"/>
  <c r="G22" i="18"/>
  <c r="H22" i="18"/>
  <c r="G41" i="18"/>
  <c r="H41" i="18"/>
  <c r="G19" i="18"/>
  <c r="H19" i="18"/>
  <c r="H9" i="18"/>
  <c r="G9" i="18"/>
  <c r="G33" i="18"/>
  <c r="H33" i="18"/>
  <c r="G26" i="18"/>
  <c r="H26" i="18"/>
  <c r="I47" i="18"/>
  <c r="I79" i="13" l="1"/>
  <c r="I78" i="13"/>
  <c r="K76" i="18"/>
  <c r="L73" i="18"/>
  <c r="N81" i="18"/>
  <c r="N82" i="18" s="1"/>
  <c r="N83" i="18" s="1"/>
  <c r="K89" i="18" s="1"/>
  <c r="Q74" i="18"/>
  <c r="R81" i="18"/>
  <c r="R82" i="18" s="1"/>
  <c r="R83" i="18" s="1"/>
  <c r="M89" i="18" s="1"/>
  <c r="I26" i="18"/>
  <c r="I33" i="18"/>
  <c r="I19" i="18"/>
  <c r="I41" i="18"/>
  <c r="I22" i="18"/>
  <c r="I31" i="18"/>
  <c r="I8" i="18"/>
  <c r="I14" i="18"/>
  <c r="I39" i="18"/>
  <c r="I12" i="18"/>
  <c r="I38" i="18"/>
  <c r="I17" i="18"/>
  <c r="I27" i="18"/>
  <c r="I45" i="18"/>
  <c r="I35" i="18"/>
  <c r="I36" i="18"/>
  <c r="I23" i="18"/>
  <c r="I43" i="18"/>
  <c r="I21" i="18"/>
  <c r="I42" i="18"/>
  <c r="I24" i="18"/>
  <c r="I32" i="18"/>
  <c r="I16" i="18"/>
  <c r="I40" i="18"/>
  <c r="I20" i="18"/>
  <c r="I30" i="18"/>
  <c r="I18" i="18"/>
  <c r="I29" i="18"/>
  <c r="I46" i="18"/>
  <c r="I10" i="18"/>
  <c r="I37" i="18"/>
  <c r="I15" i="18"/>
  <c r="I25" i="18"/>
  <c r="I44" i="18"/>
  <c r="I28" i="18"/>
  <c r="I34" i="18"/>
  <c r="I9" i="18"/>
  <c r="I13" i="18"/>
  <c r="I11" i="18"/>
</calcChain>
</file>

<file path=xl/comments1.xml><?xml version="1.0" encoding="utf-8"?>
<comments xmlns="http://schemas.openxmlformats.org/spreadsheetml/2006/main">
  <authors>
    <author>Гена</author>
    <author>User</author>
  </authors>
  <commentList>
    <comment ref="B2" authorId="0">
      <text>
        <r>
          <rPr>
            <b/>
            <sz val="10"/>
            <color indexed="81"/>
            <rFont val="Tahoma"/>
            <family val="2"/>
            <charset val="204"/>
          </rPr>
          <t>Название Аналита</t>
        </r>
      </text>
    </comment>
    <comment ref="E2" authorId="0">
      <text>
        <r>
          <rPr>
            <b/>
            <sz val="10"/>
            <color indexed="81"/>
            <rFont val="Tahoma"/>
            <family val="2"/>
            <charset val="204"/>
          </rPr>
          <t>Tecтируемый Метод</t>
        </r>
      </text>
    </comment>
    <comment ref="I2" authorId="0">
      <text>
        <r>
          <rPr>
            <b/>
            <sz val="10"/>
            <color indexed="81"/>
            <rFont val="Tahoma"/>
            <family val="2"/>
            <charset val="204"/>
          </rPr>
          <t>Метод Сравнения</t>
        </r>
      </text>
    </comment>
    <comment ref="L2" authorId="0">
      <text>
        <r>
          <rPr>
            <b/>
            <sz val="10"/>
            <color indexed="81"/>
            <rFont val="Tahoma"/>
            <family val="2"/>
            <charset val="204"/>
          </rPr>
          <t>ФИО Оператора</t>
        </r>
      </text>
    </comment>
    <comment ref="B3" authorId="0">
      <text>
        <r>
          <rPr>
            <b/>
            <sz val="10"/>
            <color indexed="81"/>
            <rFont val="Tahoma"/>
            <family val="2"/>
            <charset val="204"/>
          </rPr>
          <t>Единицы Измерения Аналита</t>
        </r>
      </text>
    </comment>
    <comment ref="B4" authorId="0">
      <text>
        <r>
          <rPr>
            <b/>
            <sz val="10"/>
            <color indexed="81"/>
            <rFont val="Tahoma"/>
            <family val="2"/>
            <charset val="204"/>
          </rPr>
          <t>Экспериментальные и Вводимые Данные</t>
        </r>
      </text>
    </commen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Экспериментальные Данные и Даты их получения. </t>
        </r>
      </text>
    </comment>
    <comment ref="H5" authorId="0">
      <text>
        <r>
          <rPr>
            <b/>
            <sz val="10"/>
            <color indexed="81"/>
            <rFont val="Tahoma"/>
            <family val="2"/>
            <charset val="204"/>
          </rPr>
          <t>Точечная Диаграмма</t>
        </r>
      </text>
    </comment>
    <comment ref="J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Графики Различий </t>
        </r>
      </text>
    </comment>
    <comment ref="M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Тестирование Выбросов у дублированных результатов методов </t>
        </r>
      </text>
    </comment>
    <comment ref="Q5" authorId="0">
      <text>
        <r>
          <rPr>
            <b/>
            <sz val="10"/>
            <color indexed="81"/>
            <rFont val="Tahoma"/>
            <family val="2"/>
            <charset val="204"/>
          </rPr>
          <t>Тестирование Выбросов Между Методами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>Даты выполнения исследований</t>
        </r>
      </text>
    </comment>
    <comment ref="C6" authorId="0">
      <text>
        <r>
          <rPr>
            <b/>
            <sz val="10"/>
            <color indexed="81"/>
            <rFont val="Tahoma"/>
            <family val="2"/>
            <charset val="204"/>
          </rPr>
          <t>Количество исследованных проб</t>
        </r>
      </text>
    </comment>
    <comment ref="D6" authorId="0">
      <text>
        <r>
          <rPr>
            <b/>
            <sz val="10"/>
            <color indexed="81"/>
            <rFont val="Tahoma"/>
            <family val="2"/>
            <charset val="204"/>
          </rPr>
          <t>Парные Данные Тестируемого Метода (ТМ)</t>
        </r>
      </text>
    </comment>
    <comment ref="F6" authorId="0">
      <text>
        <r>
          <rPr>
            <b/>
            <sz val="10"/>
            <color indexed="81"/>
            <rFont val="Tahoma"/>
            <family val="2"/>
            <charset val="204"/>
          </rPr>
          <t>Парные Данные  Метода Сравнения (MC)</t>
        </r>
      </text>
    </comment>
    <comment ref="H6" authorId="0">
      <text>
        <r>
          <rPr>
            <b/>
            <sz val="10"/>
            <color indexed="81"/>
            <rFont val="Tahoma"/>
            <family val="2"/>
            <charset val="204"/>
          </rPr>
          <t>Ось Y Точечной Диаграммы</t>
        </r>
      </text>
    </comment>
    <comment ref="I6" authorId="0">
      <text>
        <r>
          <rPr>
            <b/>
            <sz val="10"/>
            <color indexed="81"/>
            <rFont val="Tahoma"/>
            <family val="2"/>
            <charset val="204"/>
          </rPr>
          <t>Ось Х Точечной Диаграммы</t>
        </r>
      </text>
    </comment>
    <comment ref="J6" authorId="0">
      <text>
        <r>
          <rPr>
            <b/>
            <sz val="10"/>
            <color indexed="81"/>
            <rFont val="Tahoma"/>
            <family val="2"/>
            <charset val="204"/>
          </rPr>
          <t>Ось Х Графика Различий</t>
        </r>
      </text>
    </comment>
    <comment ref="K6" authorId="0">
      <text>
        <r>
          <rPr>
            <b/>
            <sz val="10"/>
            <color indexed="81"/>
            <rFont val="Tahoma"/>
            <family val="2"/>
            <charset val="204"/>
          </rPr>
          <t>Ось Y Графика Различий</t>
        </r>
      </text>
    </comment>
    <comment ref="L6" authorId="0">
      <text>
        <r>
          <rPr>
            <b/>
            <sz val="10"/>
            <color indexed="81"/>
            <rFont val="Tahoma"/>
            <family val="2"/>
            <charset val="204"/>
          </rPr>
          <t>Ось Y Графика Различий В %</t>
        </r>
      </text>
    </comment>
    <comment ref="M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Модуль разности парных результатов ТМ </t>
        </r>
      </text>
    </comment>
    <comment ref="N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Модуль разности парных результатов MС </t>
        </r>
      </text>
    </comment>
    <comment ref="O6" authorId="0">
      <text>
        <r>
          <rPr>
            <b/>
            <sz val="10"/>
            <color indexed="81"/>
            <rFont val="Tahoma"/>
            <family val="2"/>
            <charset val="204"/>
          </rPr>
          <t>Отношение модуля разности парных результатов TМ и СЗ парных результатов TМ</t>
        </r>
      </text>
    </comment>
    <comment ref="P6" authorId="0">
      <text>
        <r>
          <rPr>
            <b/>
            <sz val="10"/>
            <color indexed="81"/>
            <rFont val="Tahoma"/>
            <family val="2"/>
            <charset val="204"/>
          </rPr>
          <t>Отношение модуля разности парных результатов МС и СЗ парных результатов МС</t>
        </r>
      </text>
    </comment>
    <comment ref="Q6" authorId="0">
      <text>
        <r>
          <rPr>
            <b/>
            <sz val="10"/>
            <color indexed="81"/>
            <rFont val="Tahoma"/>
            <family val="2"/>
            <charset val="204"/>
          </rPr>
          <t>Модуль разности первых результатов ТМ и МС</t>
        </r>
      </text>
    </comment>
    <comment ref="R6" authorId="0">
      <text>
        <r>
          <rPr>
            <b/>
            <sz val="10"/>
            <color indexed="81"/>
            <rFont val="Tahoma"/>
            <family val="2"/>
            <charset val="204"/>
          </rPr>
          <t>Модуль разности вторых результатов ТМ и МС</t>
        </r>
      </text>
    </comment>
    <comment ref="S6" authorId="0">
      <text>
        <r>
          <rPr>
            <b/>
            <sz val="10"/>
            <color indexed="81"/>
            <rFont val="Tahoma"/>
            <family val="2"/>
            <charset val="204"/>
          </rPr>
          <t>Отношение модуля разности первых результатов ТМ и МС и первого результата МС</t>
        </r>
      </text>
    </comment>
    <comment ref="T6" authorId="0">
      <text>
        <r>
          <rPr>
            <b/>
            <sz val="10"/>
            <color indexed="81"/>
            <rFont val="Tahoma"/>
            <family val="2"/>
            <charset val="204"/>
          </rPr>
          <t>Отношение модуля разности вторых результатов ТМ и МС и второго результата МС</t>
        </r>
      </text>
    </comment>
    <comment ref="D7" authorId="0">
      <text>
        <r>
          <rPr>
            <b/>
            <sz val="10"/>
            <color indexed="81"/>
            <rFont val="Tahoma"/>
            <family val="2"/>
            <charset val="204"/>
          </rPr>
          <t>Первый Результат Tестируемого Метода</t>
        </r>
      </text>
    </comment>
    <comment ref="E7" authorId="0">
      <text>
        <r>
          <rPr>
            <b/>
            <sz val="10"/>
            <color indexed="81"/>
            <rFont val="Tahoma"/>
            <family val="2"/>
            <charset val="204"/>
          </rPr>
          <t>Второй Результат Тестируемого Метода</t>
        </r>
      </text>
    </comment>
    <comment ref="F7" authorId="0">
      <text>
        <r>
          <rPr>
            <b/>
            <sz val="10"/>
            <color indexed="81"/>
            <rFont val="Tahoma"/>
            <family val="2"/>
            <charset val="204"/>
          </rPr>
          <t>Первый Результат Меторда Сравнения</t>
        </r>
      </text>
    </comment>
    <comment ref="G7" authorId="0">
      <text>
        <r>
          <rPr>
            <b/>
            <sz val="10"/>
            <color indexed="81"/>
            <rFont val="Tahoma"/>
            <family val="2"/>
            <charset val="204"/>
          </rPr>
          <t>Второй Результат Метода Сравнения</t>
        </r>
      </text>
    </comment>
    <comment ref="H7" authorId="1">
      <text>
        <r>
          <rPr>
            <b/>
            <sz val="10"/>
            <color indexed="81"/>
            <rFont val="Tahoma"/>
            <family val="2"/>
            <charset val="204"/>
          </rPr>
          <t>Среднее Значение парных результатов Тестируемого Метода</t>
        </r>
      </text>
    </comment>
    <comment ref="I7" authorId="1">
      <text>
        <r>
          <rPr>
            <b/>
            <sz val="10"/>
            <color indexed="81"/>
            <rFont val="Tahoma"/>
            <family val="2"/>
            <charset val="204"/>
          </rPr>
          <t>Среднее Значение парных результатов Метода Сравнения</t>
        </r>
      </text>
    </comment>
    <comment ref="J7" authorId="0">
      <text>
        <r>
          <rPr>
            <b/>
            <sz val="10"/>
            <color indexed="81"/>
            <rFont val="Tahoma"/>
            <family val="2"/>
            <charset val="204"/>
          </rPr>
          <t>Среднее Значение Средних Тестируемого Метода и Метода Сравнения</t>
        </r>
      </text>
    </comment>
    <comment ref="K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Разность средних ТМ и МС </t>
        </r>
      </text>
    </comment>
    <comment ref="L7" authorId="0">
      <text>
        <r>
          <rPr>
            <b/>
            <sz val="10"/>
            <color indexed="81"/>
            <rFont val="Tahoma"/>
            <family val="2"/>
            <charset val="204"/>
          </rPr>
          <t>Процент разницы средних TM и МС к Среднему ТМ и MС</t>
        </r>
      </text>
    </comment>
    <comment ref="M48" authorId="1">
      <text>
        <r>
          <rPr>
            <b/>
            <sz val="10"/>
            <color indexed="81"/>
            <rFont val="Tahoma"/>
            <family val="2"/>
            <charset val="204"/>
          </rPr>
          <t>СЗ модуля разности парных результатов ТМ</t>
        </r>
      </text>
    </comment>
    <comment ref="O48" authorId="1">
      <text>
        <r>
          <rPr>
            <b/>
            <sz val="10"/>
            <color indexed="81"/>
            <rFont val="Tahoma"/>
            <family val="2"/>
            <charset val="204"/>
          </rPr>
          <t xml:space="preserve">Контрольная граница выбросов для ТМ </t>
        </r>
      </text>
    </comment>
    <comment ref="Q48" authorId="1">
      <text>
        <r>
          <rPr>
            <b/>
            <sz val="10"/>
            <color indexed="81"/>
            <rFont val="Tahoma"/>
            <family val="2"/>
            <charset val="204"/>
          </rPr>
          <t>Сумма модулей разностей первых и вторых результатов ТМ и МС</t>
        </r>
      </text>
    </comment>
    <comment ref="S48" authorId="1">
      <text>
        <r>
          <rPr>
            <b/>
            <sz val="10"/>
            <color indexed="81"/>
            <rFont val="Tahoma"/>
            <family val="2"/>
            <charset val="204"/>
          </rPr>
          <t>Сумма отношений модулей разности первых и вторых результатов ТМ и МС и первых и вторых результатов МС</t>
        </r>
      </text>
    </comment>
    <comment ref="M49" authorId="1">
      <text>
        <r>
          <rPr>
            <b/>
            <sz val="10"/>
            <color indexed="81"/>
            <rFont val="Tahoma"/>
            <family val="2"/>
            <charset val="204"/>
          </rPr>
          <t>СЗ модуля разности парных результатов МC</t>
        </r>
      </text>
    </comment>
    <comment ref="O49" authorId="1">
      <text>
        <r>
          <rPr>
            <b/>
            <sz val="10"/>
            <color indexed="81"/>
            <rFont val="Tahoma"/>
            <family val="2"/>
            <charset val="204"/>
          </rPr>
          <t>Контрольная граница выбросов для МС</t>
        </r>
      </text>
    </comment>
    <comment ref="Q49" authorId="1">
      <text>
        <r>
          <rPr>
            <b/>
            <sz val="10"/>
            <color indexed="81"/>
            <rFont val="Tahoma"/>
            <family val="2"/>
            <charset val="204"/>
          </rPr>
          <t xml:space="preserve">СЗ модулей разницы между методами </t>
        </r>
      </text>
    </comment>
    <comment ref="S49" authorId="1">
      <text>
        <r>
          <rPr>
            <b/>
            <sz val="10"/>
            <color indexed="81"/>
            <rFont val="Tahoma"/>
            <family val="2"/>
            <charset val="204"/>
          </rPr>
          <t>СЗ относительной разницы между методами</t>
        </r>
      </text>
    </comment>
    <comment ref="M50" authorId="1">
      <text>
        <r>
          <rPr>
            <b/>
            <sz val="10"/>
            <color indexed="81"/>
            <rFont val="Tahoma"/>
            <family val="2"/>
            <charset val="204"/>
          </rPr>
          <t>СЗ отношения модуля разности парных результатов TМ и СЗ парных результатов ТМ</t>
        </r>
      </text>
    </comment>
    <comment ref="O50" authorId="1">
      <text>
        <r>
          <rPr>
            <b/>
            <sz val="10"/>
            <color indexed="81"/>
            <rFont val="Tahoma"/>
            <family val="2"/>
            <charset val="204"/>
          </rPr>
          <t>Контрольная граница выбросов для МС</t>
        </r>
      </text>
    </comment>
    <comment ref="Q50" authorId="1">
      <text>
        <r>
          <rPr>
            <b/>
            <sz val="10"/>
            <color indexed="81"/>
            <rFont val="Tahoma"/>
            <family val="2"/>
            <charset val="204"/>
          </rPr>
          <t xml:space="preserve">Контрольная граница для абсолютной разницы между методами </t>
        </r>
      </text>
    </comment>
    <comment ref="M51" authorId="1">
      <text>
        <r>
          <rPr>
            <b/>
            <sz val="10"/>
            <color indexed="81"/>
            <rFont val="Tahoma"/>
            <family val="2"/>
            <charset val="204"/>
          </rPr>
          <t>СЗ отношения модуля разности парных результатов МС и СЗ парных результатов МС</t>
        </r>
      </text>
    </comment>
    <comment ref="O51" authorId="1">
      <text>
        <r>
          <rPr>
            <b/>
            <sz val="10"/>
            <color indexed="81"/>
            <rFont val="Tahoma"/>
            <family val="2"/>
            <charset val="204"/>
          </rPr>
          <t>Контрольная граница выбросов для ТМ</t>
        </r>
      </text>
    </comment>
    <comment ref="Q51" authorId="1">
      <text>
        <r>
          <rPr>
            <b/>
            <sz val="10"/>
            <color indexed="81"/>
            <rFont val="Tahoma"/>
            <family val="2"/>
            <charset val="204"/>
          </rPr>
          <t>Контрольная граница для относительной разницы между методами</t>
        </r>
      </text>
    </comment>
    <comment ref="B52" authorId="0">
      <text>
        <r>
          <rPr>
            <b/>
            <sz val="10"/>
            <color indexed="81"/>
            <rFont val="Tahoma"/>
            <family val="2"/>
            <charset val="204"/>
          </rPr>
          <t>Графический Подход Интерпретации Данных Эксперимента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204"/>
          </rPr>
          <t>Распределение Данных в Пределах Диапазона Данных</t>
        </r>
      </text>
    </comment>
    <comment ref="B7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Характеристика Диапазона Данных </t>
        </r>
      </text>
    </comment>
    <comment ref="D7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Части Диапазона Данных </t>
        </r>
      </text>
    </comment>
    <comment ref="G7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Разница Между Верхней и Нижней Величиной Диапазона Данных  </t>
        </r>
      </text>
    </comment>
    <comment ref="H7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Количество Данных в Разных Частях Диапазона </t>
        </r>
      </text>
    </comment>
    <comment ref="I7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Количество Данных в Разных Частях Диапазона в Процентах </t>
        </r>
      </text>
    </comment>
    <comment ref="B7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Минимальное Значение </t>
        </r>
      </text>
    </comment>
    <comment ref="D7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Нижняя Часть Диапазона Данных </t>
        </r>
      </text>
    </comment>
    <comment ref="B7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Медианное Значение </t>
        </r>
      </text>
    </comment>
    <comment ref="D7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Средняя Часть Диапазона Данных </t>
        </r>
      </text>
    </comment>
    <comment ref="B8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Максимальное Значение </t>
        </r>
      </text>
    </comment>
    <comment ref="D8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Верхняя Часть Диапазона Данных </t>
        </r>
      </text>
    </comment>
    <comment ref="B81" authorId="0">
      <text>
        <r>
          <rPr>
            <b/>
            <sz val="10"/>
            <color indexed="81"/>
            <rFont val="Tahoma"/>
            <family val="2"/>
            <charset val="204"/>
          </rPr>
          <t>Статистика Корреляции и Простой Линейной Регрессии</t>
        </r>
      </text>
    </comment>
    <comment ref="B82" authorId="0">
      <text>
        <r>
          <rPr>
            <b/>
            <sz val="10"/>
            <color indexed="81"/>
            <rFont val="Tahoma"/>
            <family val="2"/>
            <charset val="204"/>
          </rPr>
          <t>Статистика Корреляции</t>
        </r>
      </text>
    </comment>
    <comment ref="D8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Средние Систематические Ошибки </t>
        </r>
      </text>
    </comment>
    <comment ref="H8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Скорректированные Коэффициенты Регрессии </t>
        </r>
      </text>
    </comment>
    <comment ref="B83" authorId="0">
      <text>
        <r>
          <rPr>
            <b/>
            <sz val="10"/>
            <color indexed="81"/>
            <rFont val="Tahoma"/>
            <family val="2"/>
            <charset val="204"/>
          </rPr>
          <t>Коэффициент Детерминации</t>
        </r>
      </text>
    </comment>
    <comment ref="D83" authorId="0">
      <text>
        <r>
          <rPr>
            <b/>
            <sz val="10"/>
            <color indexed="81"/>
            <rFont val="Tahoma"/>
            <family val="2"/>
            <charset val="204"/>
          </rPr>
          <t>Пересечение прямой регресси с осью Y</t>
        </r>
      </text>
    </comment>
    <comment ref="H83" authorId="0">
      <text>
        <r>
          <rPr>
            <b/>
            <sz val="10"/>
            <color indexed="81"/>
            <rFont val="Tahoma"/>
            <family val="2"/>
            <charset val="204"/>
          </rPr>
          <t>Скорректированная величина пересечения прямой регресси с осью Y</t>
        </r>
      </text>
    </comment>
    <comment ref="B84" authorId="0">
      <text>
        <r>
          <rPr>
            <b/>
            <sz val="10"/>
            <color indexed="81"/>
            <rFont val="Tahoma"/>
            <family val="2"/>
            <charset val="204"/>
          </rPr>
          <t>Коэффициент Корреляции</t>
        </r>
      </text>
    </comment>
    <comment ref="D84" authorId="0">
      <text>
        <r>
          <rPr>
            <b/>
            <sz val="10"/>
            <color indexed="81"/>
            <rFont val="Tahoma"/>
            <family val="2"/>
            <charset val="204"/>
          </rPr>
          <t>Константная ошибка</t>
        </r>
      </text>
    </comment>
    <comment ref="B85" authorId="0">
      <text>
        <r>
          <rPr>
            <b/>
            <sz val="10"/>
            <color indexed="81"/>
            <rFont val="Tahoma"/>
            <family val="2"/>
            <charset val="204"/>
          </rPr>
          <t>Заключение относительно Корреляции</t>
        </r>
      </text>
    </comment>
    <comment ref="D85" authorId="0">
      <text>
        <r>
          <rPr>
            <b/>
            <sz val="10"/>
            <color indexed="81"/>
            <rFont val="Tahoma"/>
            <family val="2"/>
            <charset val="204"/>
          </rPr>
          <t>Тангенс угла наклона прямой регрессии</t>
        </r>
      </text>
    </comment>
    <comment ref="H85" authorId="0">
      <text>
        <r>
          <rPr>
            <b/>
            <sz val="10"/>
            <color indexed="81"/>
            <rFont val="Tahoma"/>
            <family val="2"/>
            <charset val="204"/>
          </rPr>
          <t>Скорректированная величина тангенса угла наклона прямой регрессии</t>
        </r>
      </text>
    </comment>
    <comment ref="D86" authorId="0">
      <text>
        <r>
          <rPr>
            <b/>
            <sz val="10"/>
            <color indexed="81"/>
            <rFont val="Tahoma"/>
            <family val="2"/>
            <charset val="204"/>
          </rPr>
          <t>Пропорциональная ошибка</t>
        </r>
      </text>
    </comment>
    <comment ref="B87" authorId="0">
      <text>
        <r>
          <rPr>
            <b/>
            <sz val="10"/>
            <color indexed="81"/>
            <rFont val="Tahoma"/>
            <family val="2"/>
            <charset val="204"/>
          </rPr>
          <t>Стандартная Ошибка Регрессии</t>
        </r>
      </text>
    </comment>
    <comment ref="B8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Расчет величины Аналитического Смещения  </t>
        </r>
      </text>
    </comment>
    <comment ref="B8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Первый уровень принятия клинического решения </t>
        </r>
      </text>
    </comment>
    <comment ref="G8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Второй уровень принятия клинического решения </t>
        </r>
      </text>
    </comment>
    <comment ref="B90" authorId="0">
      <text>
        <r>
          <rPr>
            <b/>
            <sz val="10"/>
            <color indexed="81"/>
            <rFont val="Tahoma"/>
            <family val="2"/>
            <charset val="204"/>
          </rPr>
          <t>Первый уровень принятия клинического решения для Метода Сравнения</t>
        </r>
      </text>
    </comment>
    <comment ref="G90" authorId="0">
      <text>
        <r>
          <rPr>
            <b/>
            <sz val="10"/>
            <color indexed="81"/>
            <rFont val="Tahoma"/>
            <family val="2"/>
            <charset val="204"/>
          </rPr>
          <t>Второй уровень принятия клинического решения для Метода Сравнения</t>
        </r>
      </text>
    </comment>
    <comment ref="B91" authorId="0">
      <text>
        <r>
          <rPr>
            <b/>
            <sz val="10"/>
            <color indexed="81"/>
            <rFont val="Tahoma"/>
            <family val="2"/>
            <charset val="204"/>
          </rPr>
          <t>Первый уровень принятия клинического решения для Тестируемого Метода</t>
        </r>
      </text>
    </comment>
    <comment ref="G91" authorId="0">
      <text>
        <r>
          <rPr>
            <b/>
            <sz val="10"/>
            <color indexed="81"/>
            <rFont val="Tahoma"/>
            <family val="2"/>
            <charset val="204"/>
          </rPr>
          <t>Второй уровень принятия клинического решения для Тестируемого Метода</t>
        </r>
      </text>
    </comment>
    <comment ref="B92" authorId="0">
      <text>
        <r>
          <rPr>
            <b/>
            <sz val="10"/>
            <color indexed="81"/>
            <rFont val="Tahoma"/>
            <family val="2"/>
            <charset val="204"/>
          </rPr>
          <t>Абсолютная величина Аналитического Смещения</t>
        </r>
      </text>
    </comment>
    <comment ref="G92" authorId="0">
      <text>
        <r>
          <rPr>
            <b/>
            <sz val="10"/>
            <color indexed="81"/>
            <rFont val="Tahoma"/>
            <family val="2"/>
            <charset val="204"/>
          </rPr>
          <t>Абсолютная величина Аналитического Смещения</t>
        </r>
      </text>
    </comment>
    <comment ref="B93" authorId="0">
      <text>
        <r>
          <rPr>
            <b/>
            <sz val="10"/>
            <color indexed="81"/>
            <rFont val="Tahoma"/>
            <family val="2"/>
            <charset val="204"/>
          </rPr>
          <t>Относительная величина Аналитического Смещения</t>
        </r>
      </text>
    </comment>
    <comment ref="G93" authorId="0">
      <text>
        <r>
          <rPr>
            <b/>
            <sz val="10"/>
            <color indexed="81"/>
            <rFont val="Tahoma"/>
            <family val="2"/>
            <charset val="204"/>
          </rPr>
          <t>Относительная величина Аналитического Смещения</t>
        </r>
      </text>
    </comment>
    <comment ref="B94" authorId="0">
      <text>
        <r>
          <rPr>
            <b/>
            <sz val="10"/>
            <color indexed="81"/>
            <rFont val="Tahoma"/>
            <family val="2"/>
            <charset val="204"/>
          </rPr>
          <t>Интерпретация полученных величин Аналитического Смещения</t>
        </r>
      </text>
    </comment>
    <comment ref="B95" authorId="0">
      <text>
        <r>
          <rPr>
            <b/>
            <sz val="10"/>
            <color indexed="81"/>
            <rFont val="Tahoma"/>
            <family val="2"/>
            <charset val="204"/>
          </rPr>
          <t>Стандарт качества по величине аналитического смещения</t>
        </r>
      </text>
    </comment>
    <comment ref="B96" authorId="0">
      <text>
        <r>
          <rPr>
            <b/>
            <sz val="10"/>
            <color indexed="81"/>
            <rFont val="Tahoma"/>
            <family val="2"/>
            <charset val="204"/>
          </rPr>
          <t>Величина цели качества по Аналитическому Смещению</t>
        </r>
      </text>
    </comment>
    <comment ref="B97" authorId="0">
      <text>
        <r>
          <rPr>
            <b/>
            <sz val="10"/>
            <color indexed="81"/>
            <rFont val="Tahoma"/>
            <family val="2"/>
            <charset val="204"/>
          </rPr>
          <t>Первый уровень принятия клинического решения</t>
        </r>
      </text>
    </comment>
    <comment ref="D97" authorId="0">
      <text>
        <r>
          <rPr>
            <b/>
            <sz val="10"/>
            <color indexed="81"/>
            <rFont val="Tahoma"/>
            <family val="2"/>
            <charset val="204"/>
          </rPr>
          <t>Второй уровень принятия клинического решения</t>
        </r>
      </text>
    </comment>
    <comment ref="B98" authorId="0">
      <text>
        <r>
          <rPr>
            <b/>
            <sz val="10"/>
            <color indexed="81"/>
            <rFont val="Tahoma"/>
            <family val="2"/>
            <charset val="204"/>
          </rPr>
          <t>Сравнение целевой и полученной величин аналитического смещения на первом уровне принятия клинического решения</t>
        </r>
      </text>
    </comment>
    <comment ref="D98" authorId="0">
      <text>
        <r>
          <rPr>
            <b/>
            <sz val="10"/>
            <color indexed="81"/>
            <rFont val="Tahoma"/>
            <family val="2"/>
            <charset val="204"/>
          </rPr>
          <t>Сравнение целевой и полученной величин аналитического смещения на втором уровне принятия клинического решения</t>
        </r>
      </text>
    </comment>
  </commentList>
</comments>
</file>

<file path=xl/comments2.xml><?xml version="1.0" encoding="utf-8"?>
<comments xmlns="http://schemas.openxmlformats.org/spreadsheetml/2006/main">
  <authors>
    <author>Гена</author>
    <author>User</author>
  </authors>
  <commentList>
    <comment ref="B2" authorId="0">
      <text>
        <r>
          <rPr>
            <b/>
            <sz val="10"/>
            <color indexed="81"/>
            <rFont val="Tahoma"/>
            <family val="2"/>
            <charset val="204"/>
          </rPr>
          <t>Название Аналита</t>
        </r>
      </text>
    </comment>
    <comment ref="E2" authorId="0">
      <text>
        <r>
          <rPr>
            <b/>
            <sz val="10"/>
            <color indexed="81"/>
            <rFont val="Tahoma"/>
            <family val="2"/>
            <charset val="204"/>
          </rPr>
          <t>Tecтируемый Метод</t>
        </r>
      </text>
    </comment>
    <comment ref="I2" authorId="0">
      <text>
        <r>
          <rPr>
            <b/>
            <sz val="10"/>
            <color indexed="81"/>
            <rFont val="Tahoma"/>
            <family val="2"/>
            <charset val="204"/>
          </rPr>
          <t>Метод Сравнения</t>
        </r>
      </text>
    </comment>
    <comment ref="M2" authorId="0">
      <text>
        <r>
          <rPr>
            <b/>
            <sz val="10"/>
            <color indexed="81"/>
            <rFont val="Tahoma"/>
            <family val="2"/>
            <charset val="204"/>
          </rPr>
          <t>ФИО Оператора</t>
        </r>
      </text>
    </comment>
    <comment ref="B3" authorId="0">
      <text>
        <r>
          <rPr>
            <b/>
            <sz val="10"/>
            <color indexed="81"/>
            <rFont val="Tahoma"/>
            <family val="2"/>
            <charset val="204"/>
          </rPr>
          <t>Единицы Измерения Аналита</t>
        </r>
      </text>
    </comment>
    <comment ref="B4" authorId="0">
      <text>
        <r>
          <rPr>
            <b/>
            <sz val="10"/>
            <color indexed="81"/>
            <rFont val="Tahoma"/>
            <family val="2"/>
            <charset val="204"/>
          </rPr>
          <t>Экспериментальные и Вводимые Данные</t>
        </r>
      </text>
    </commen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Экспериментальные Данные и Даты их получения. </t>
        </r>
      </text>
    </comment>
    <comment ref="D5" authorId="0">
      <text>
        <r>
          <rPr>
            <b/>
            <sz val="10"/>
            <color indexed="81"/>
            <rFont val="Tahoma"/>
            <family val="2"/>
            <charset val="204"/>
          </rPr>
          <t>Точечная Диаграмма</t>
        </r>
      </text>
    </comment>
    <comment ref="G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Графики Различий 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>Даты выполнения исследований</t>
        </r>
      </text>
    </comment>
    <comment ref="C6" authorId="0">
      <text>
        <r>
          <rPr>
            <b/>
            <sz val="10"/>
            <color indexed="81"/>
            <rFont val="Tahoma"/>
            <family val="2"/>
            <charset val="204"/>
          </rPr>
          <t>Количество исследованных проб</t>
        </r>
      </text>
    </comment>
    <comment ref="D6" authorId="0">
      <text>
        <r>
          <rPr>
            <b/>
            <sz val="10"/>
            <color indexed="81"/>
            <rFont val="Tahoma"/>
            <family val="2"/>
            <charset val="204"/>
          </rPr>
          <t>Ось Х Точечной Диаграммы</t>
        </r>
      </text>
    </comment>
    <comment ref="E6" authorId="0">
      <text>
        <r>
          <rPr>
            <b/>
            <sz val="10"/>
            <color indexed="81"/>
            <rFont val="Tahoma"/>
            <family val="2"/>
            <charset val="204"/>
          </rPr>
          <t>Ось Y Точечной Диаграммы</t>
        </r>
      </text>
    </comment>
    <comment ref="F6" authorId="0">
      <text>
        <r>
          <rPr>
            <b/>
            <sz val="10"/>
            <color indexed="81"/>
            <rFont val="Tahoma"/>
            <family val="2"/>
            <charset val="204"/>
          </rPr>
          <t>Ось Y Точечной Диаграммы</t>
        </r>
      </text>
    </comment>
    <comment ref="G6" authorId="0">
      <text>
        <r>
          <rPr>
            <b/>
            <sz val="10"/>
            <color indexed="81"/>
            <rFont val="Tahoma"/>
            <family val="2"/>
            <charset val="204"/>
          </rPr>
          <t>Ось Х Графика Различий</t>
        </r>
      </text>
    </comment>
    <comment ref="H6" authorId="0">
      <text>
        <r>
          <rPr>
            <b/>
            <sz val="10"/>
            <color indexed="81"/>
            <rFont val="Tahoma"/>
            <family val="2"/>
            <charset val="204"/>
          </rPr>
          <t>Ось Y Графика Различий</t>
        </r>
      </text>
    </comment>
    <comment ref="I6" authorId="0">
      <text>
        <r>
          <rPr>
            <b/>
            <sz val="10"/>
            <color indexed="81"/>
            <rFont val="Tahoma"/>
            <family val="2"/>
            <charset val="204"/>
          </rPr>
          <t>Ось Y Графика Различий В %</t>
        </r>
      </text>
    </comment>
    <comment ref="D7" authorId="1">
      <text>
        <r>
          <rPr>
            <b/>
            <sz val="10"/>
            <color indexed="81"/>
            <rFont val="Tahoma"/>
            <family val="2"/>
            <charset val="204"/>
          </rPr>
          <t>Среднее Значение парных результатов Метода Сравнения</t>
        </r>
      </text>
    </comment>
    <comment ref="E7" authorId="1">
      <text>
        <r>
          <rPr>
            <b/>
            <sz val="10"/>
            <color indexed="81"/>
            <rFont val="Tahoma"/>
            <family val="2"/>
            <charset val="204"/>
          </rPr>
          <t>Среднее Значение парных результатов Тестируемого Метода</t>
        </r>
      </text>
    </comment>
    <comment ref="F7" authorId="1">
      <text>
        <r>
          <rPr>
            <b/>
            <sz val="10"/>
            <color indexed="81"/>
            <rFont val="Tahoma"/>
            <family val="2"/>
            <charset val="204"/>
          </rPr>
          <t>Cкорректированное Среднее Значение парных результатов Тестируемого Метода</t>
        </r>
      </text>
    </comment>
    <comment ref="G7" authorId="0">
      <text>
        <r>
          <rPr>
            <b/>
            <sz val="10"/>
            <color indexed="81"/>
            <rFont val="Tahoma"/>
            <family val="2"/>
            <charset val="204"/>
          </rPr>
          <t>Среднее Значение Средних Тестируемого Метода и Метода Сравнения</t>
        </r>
      </text>
    </comment>
    <comment ref="H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Разность средних ТМ и МС </t>
        </r>
      </text>
    </comment>
    <comment ref="I7" authorId="0">
      <text>
        <r>
          <rPr>
            <b/>
            <sz val="10"/>
            <color indexed="81"/>
            <rFont val="Tahoma"/>
            <family val="2"/>
            <charset val="204"/>
          </rPr>
          <t>Процент разницы средних TM и МС к Среднему ТМ и MС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>Статистические Расчёты Реальной Модели OLR</t>
        </r>
      </text>
    </comment>
    <comment ref="K71" authorId="0">
      <text>
        <r>
          <rPr>
            <b/>
            <sz val="10"/>
            <color indexed="81"/>
            <rFont val="Tahoma"/>
            <family val="2"/>
            <charset val="204"/>
          </rPr>
          <t>Статистические Расчёты для Скорректированной Модели OLR</t>
        </r>
      </text>
    </comment>
    <comment ref="B72" authorId="0">
      <text>
        <r>
          <rPr>
            <b/>
            <sz val="10"/>
            <color indexed="81"/>
            <rFont val="Tahoma"/>
            <family val="2"/>
            <charset val="204"/>
          </rPr>
          <t>Статистика Корреляции</t>
        </r>
      </text>
    </comment>
    <comment ref="D7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Средние Систематические Ошибки </t>
        </r>
      </text>
    </comment>
    <comment ref="G7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Скорректированные Коэффициенты Регрессии </t>
        </r>
      </text>
    </comment>
    <comment ref="K72" authorId="0">
      <text>
        <r>
          <rPr>
            <b/>
            <sz val="10"/>
            <color indexed="81"/>
            <rFont val="Tahoma"/>
            <family val="2"/>
            <charset val="204"/>
          </rPr>
          <t>Статистика Корреляции</t>
        </r>
      </text>
    </comment>
    <comment ref="N7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Средние Систематические Ошибки </t>
        </r>
      </text>
    </comment>
    <comment ref="B73" authorId="0">
      <text>
        <r>
          <rPr>
            <b/>
            <sz val="10"/>
            <color indexed="81"/>
            <rFont val="Tahoma"/>
            <family val="2"/>
            <charset val="204"/>
          </rPr>
          <t>Коэффициент Детерминации</t>
        </r>
      </text>
    </comment>
    <comment ref="D73" authorId="0">
      <text>
        <r>
          <rPr>
            <b/>
            <sz val="10"/>
            <color indexed="81"/>
            <rFont val="Tahoma"/>
            <family val="2"/>
            <charset val="204"/>
          </rPr>
          <t>Пересечение прямой регресси с осью Y</t>
        </r>
      </text>
    </comment>
    <comment ref="G73" authorId="0">
      <text>
        <r>
          <rPr>
            <b/>
            <sz val="10"/>
            <color indexed="81"/>
            <rFont val="Tahoma"/>
            <family val="2"/>
            <charset val="204"/>
          </rPr>
          <t>Скорректированная величина пересечения прямой регресси с осью Y</t>
        </r>
      </text>
    </comment>
    <comment ref="K73" authorId="0">
      <text>
        <r>
          <rPr>
            <b/>
            <sz val="10"/>
            <color indexed="81"/>
            <rFont val="Tahoma"/>
            <family val="2"/>
            <charset val="204"/>
          </rPr>
          <t>Коэффициент Детерминации</t>
        </r>
      </text>
    </comment>
    <comment ref="N73" authorId="0">
      <text>
        <r>
          <rPr>
            <b/>
            <sz val="10"/>
            <color indexed="81"/>
            <rFont val="Tahoma"/>
            <family val="2"/>
            <charset val="204"/>
          </rPr>
          <t>Пересечение прямой регресси с осью Y</t>
        </r>
      </text>
    </comment>
    <comment ref="B74" authorId="0">
      <text>
        <r>
          <rPr>
            <b/>
            <sz val="10"/>
            <color indexed="81"/>
            <rFont val="Tahoma"/>
            <family val="2"/>
            <charset val="204"/>
          </rPr>
          <t>Коэффициент Корреляции</t>
        </r>
      </text>
    </comment>
    <comment ref="D74" authorId="0">
      <text>
        <r>
          <rPr>
            <b/>
            <sz val="10"/>
            <color indexed="81"/>
            <rFont val="Tahoma"/>
            <family val="2"/>
            <charset val="204"/>
          </rPr>
          <t>Константная ошибка</t>
        </r>
      </text>
    </comment>
    <comment ref="K74" authorId="0">
      <text>
        <r>
          <rPr>
            <b/>
            <sz val="10"/>
            <color indexed="81"/>
            <rFont val="Tahoma"/>
            <family val="2"/>
            <charset val="204"/>
          </rPr>
          <t>Коэффициент Корреляции</t>
        </r>
      </text>
    </comment>
    <comment ref="N74" authorId="0">
      <text>
        <r>
          <rPr>
            <b/>
            <sz val="10"/>
            <color indexed="81"/>
            <rFont val="Tahoma"/>
            <family val="2"/>
            <charset val="204"/>
          </rPr>
          <t>Константная ошибка</t>
        </r>
      </text>
    </comment>
    <comment ref="B75" authorId="0">
      <text>
        <r>
          <rPr>
            <b/>
            <sz val="10"/>
            <color indexed="81"/>
            <rFont val="Tahoma"/>
            <family val="2"/>
            <charset val="204"/>
          </rPr>
          <t>Заключение относительно Корреляции</t>
        </r>
      </text>
    </comment>
    <comment ref="D75" authorId="0">
      <text>
        <r>
          <rPr>
            <b/>
            <sz val="10"/>
            <color indexed="81"/>
            <rFont val="Tahoma"/>
            <family val="2"/>
            <charset val="204"/>
          </rPr>
          <t>Тангенс угла наклона прямой регрессии</t>
        </r>
      </text>
    </comment>
    <comment ref="G75" authorId="0">
      <text>
        <r>
          <rPr>
            <b/>
            <sz val="10"/>
            <color indexed="81"/>
            <rFont val="Tahoma"/>
            <family val="2"/>
            <charset val="204"/>
          </rPr>
          <t>Скорректированная величина тангенса угла наклона прямой регрессии</t>
        </r>
      </text>
    </comment>
    <comment ref="K75" authorId="0">
      <text>
        <r>
          <rPr>
            <b/>
            <sz val="10"/>
            <color indexed="81"/>
            <rFont val="Tahoma"/>
            <family val="2"/>
            <charset val="204"/>
          </rPr>
          <t>Заключение относительно Корреляции</t>
        </r>
      </text>
    </comment>
    <comment ref="N75" authorId="0">
      <text>
        <r>
          <rPr>
            <b/>
            <sz val="10"/>
            <color indexed="81"/>
            <rFont val="Tahoma"/>
            <family val="2"/>
            <charset val="204"/>
          </rPr>
          <t>Тангенс угла наклона прямой регрессии</t>
        </r>
      </text>
    </comment>
    <comment ref="D76" authorId="0">
      <text>
        <r>
          <rPr>
            <b/>
            <sz val="10"/>
            <color indexed="81"/>
            <rFont val="Tahoma"/>
            <family val="2"/>
            <charset val="204"/>
          </rPr>
          <t>Пропорциональная ошибка</t>
        </r>
      </text>
    </comment>
    <comment ref="B77" authorId="0">
      <text>
        <r>
          <rPr>
            <b/>
            <sz val="10"/>
            <color indexed="81"/>
            <rFont val="Tahoma"/>
            <family val="2"/>
            <charset val="204"/>
          </rPr>
          <t>Стандартная Ошибка Регрессии</t>
        </r>
      </text>
    </comment>
    <comment ref="B7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Расчет величины Аналитического Смещения  </t>
        </r>
      </text>
    </comment>
    <comment ref="K7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Расчет величины Аналитического Смещения  </t>
        </r>
      </text>
    </comment>
    <comment ref="B7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Первый уровень принятия клинического решения </t>
        </r>
      </text>
    </comment>
    <comment ref="F7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Второй уровень принятия клинического решения </t>
        </r>
      </text>
    </comment>
    <comment ref="K7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Первый уровень принятия клинического решения </t>
        </r>
      </text>
    </comment>
    <comment ref="O7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Второй уровень принятия клинического решения </t>
        </r>
      </text>
    </comment>
    <comment ref="B80" authorId="0">
      <text>
        <r>
          <rPr>
            <b/>
            <sz val="10"/>
            <color indexed="81"/>
            <rFont val="Tahoma"/>
            <family val="2"/>
            <charset val="204"/>
          </rPr>
          <t>Первый уровень принятия клинического решения для Метода Сравнения</t>
        </r>
      </text>
    </comment>
    <comment ref="F80" authorId="0">
      <text>
        <r>
          <rPr>
            <b/>
            <sz val="10"/>
            <color indexed="81"/>
            <rFont val="Tahoma"/>
            <family val="2"/>
            <charset val="204"/>
          </rPr>
          <t>Второй уровень принятия клинического решения для Метода Сравнения</t>
        </r>
      </text>
    </comment>
    <comment ref="K80" authorId="0">
      <text>
        <r>
          <rPr>
            <b/>
            <sz val="10"/>
            <color indexed="81"/>
            <rFont val="Tahoma"/>
            <family val="2"/>
            <charset val="204"/>
          </rPr>
          <t>Первый уровень принятия клинического решения для Метода Сравнения</t>
        </r>
      </text>
    </comment>
    <comment ref="O80" authorId="0">
      <text>
        <r>
          <rPr>
            <b/>
            <sz val="10"/>
            <color indexed="81"/>
            <rFont val="Tahoma"/>
            <family val="2"/>
            <charset val="204"/>
          </rPr>
          <t>Второй уровень принятия клинического решения для Метода Сравнения</t>
        </r>
      </text>
    </comment>
    <comment ref="B81" authorId="0">
      <text>
        <r>
          <rPr>
            <b/>
            <sz val="10"/>
            <color indexed="81"/>
            <rFont val="Tahoma"/>
            <family val="2"/>
            <charset val="204"/>
          </rPr>
          <t>Первый уровень принятия клинического решения для Тестируемого Метода</t>
        </r>
      </text>
    </comment>
    <comment ref="F81" authorId="0">
      <text>
        <r>
          <rPr>
            <b/>
            <sz val="10"/>
            <color indexed="81"/>
            <rFont val="Tahoma"/>
            <family val="2"/>
            <charset val="204"/>
          </rPr>
          <t>Второй уровень принятия клинического решения для Тестируемого Метода</t>
        </r>
      </text>
    </comment>
    <comment ref="K81" authorId="0">
      <text>
        <r>
          <rPr>
            <b/>
            <sz val="10"/>
            <color indexed="81"/>
            <rFont val="Tahoma"/>
            <family val="2"/>
            <charset val="204"/>
          </rPr>
          <t>Первый уровень принятия клинического решения для Тестируемого Метода</t>
        </r>
      </text>
    </comment>
    <comment ref="O81" authorId="0">
      <text>
        <r>
          <rPr>
            <b/>
            <sz val="10"/>
            <color indexed="81"/>
            <rFont val="Tahoma"/>
            <family val="2"/>
            <charset val="204"/>
          </rPr>
          <t>Второй уровень принятия клинического решения для Тестируемого Метода</t>
        </r>
      </text>
    </comment>
    <comment ref="B82" authorId="0">
      <text>
        <r>
          <rPr>
            <b/>
            <sz val="10"/>
            <color indexed="81"/>
            <rFont val="Tahoma"/>
            <family val="2"/>
            <charset val="204"/>
          </rPr>
          <t>Абсолютная величина Аналитического Смещения</t>
        </r>
      </text>
    </comment>
    <comment ref="F82" authorId="0">
      <text>
        <r>
          <rPr>
            <b/>
            <sz val="10"/>
            <color indexed="81"/>
            <rFont val="Tahoma"/>
            <family val="2"/>
            <charset val="204"/>
          </rPr>
          <t>Абсолютная величина Аналитического Смещения</t>
        </r>
      </text>
    </comment>
    <comment ref="K82" authorId="0">
      <text>
        <r>
          <rPr>
            <b/>
            <sz val="10"/>
            <color indexed="81"/>
            <rFont val="Tahoma"/>
            <family val="2"/>
            <charset val="204"/>
          </rPr>
          <t>Абсолютная величина Аналитического Смещения</t>
        </r>
      </text>
    </comment>
    <comment ref="O82" authorId="0">
      <text>
        <r>
          <rPr>
            <b/>
            <sz val="10"/>
            <color indexed="81"/>
            <rFont val="Tahoma"/>
            <family val="2"/>
            <charset val="204"/>
          </rPr>
          <t>Абсолютная величина Аналитического Смещения</t>
        </r>
      </text>
    </comment>
    <comment ref="B83" authorId="0">
      <text>
        <r>
          <rPr>
            <b/>
            <sz val="10"/>
            <color indexed="81"/>
            <rFont val="Tahoma"/>
            <family val="2"/>
            <charset val="204"/>
          </rPr>
          <t>Относительная величина Аналитического Смещения</t>
        </r>
      </text>
    </comment>
    <comment ref="F83" authorId="0">
      <text>
        <r>
          <rPr>
            <b/>
            <sz val="10"/>
            <color indexed="81"/>
            <rFont val="Tahoma"/>
            <family val="2"/>
            <charset val="204"/>
          </rPr>
          <t>Относительная величина Аналитического Смещения</t>
        </r>
      </text>
    </comment>
    <comment ref="K83" authorId="0">
      <text>
        <r>
          <rPr>
            <b/>
            <sz val="10"/>
            <color indexed="81"/>
            <rFont val="Tahoma"/>
            <family val="2"/>
            <charset val="204"/>
          </rPr>
          <t>Относительная величина Аналитического Смещения</t>
        </r>
      </text>
    </comment>
    <comment ref="O83" authorId="0">
      <text>
        <r>
          <rPr>
            <b/>
            <sz val="10"/>
            <color indexed="81"/>
            <rFont val="Tahoma"/>
            <family val="2"/>
            <charset val="204"/>
          </rPr>
          <t>Относительная величина Аналитического Смещения</t>
        </r>
      </text>
    </comment>
    <comment ref="B84" authorId="0">
      <text>
        <r>
          <rPr>
            <b/>
            <sz val="10"/>
            <color indexed="81"/>
            <rFont val="Tahoma"/>
            <family val="2"/>
            <charset val="204"/>
          </rPr>
          <t>Интерпретация полученных величин Аналитического Смещения</t>
        </r>
      </text>
    </comment>
    <comment ref="K84" authorId="0">
      <text>
        <r>
          <rPr>
            <b/>
            <sz val="10"/>
            <color indexed="81"/>
            <rFont val="Tahoma"/>
            <family val="2"/>
            <charset val="204"/>
          </rPr>
          <t>Интерпретация полученных величин Аналитического Смещения</t>
        </r>
      </text>
    </comment>
    <comment ref="B85" authorId="0">
      <text>
        <r>
          <rPr>
            <b/>
            <sz val="10"/>
            <color indexed="81"/>
            <rFont val="Tahoma"/>
            <family val="2"/>
            <charset val="204"/>
          </rPr>
          <t>Стандарт качества по величине аналитического смещения</t>
        </r>
      </text>
    </comment>
    <comment ref="K85" authorId="0">
      <text>
        <r>
          <rPr>
            <b/>
            <sz val="10"/>
            <color indexed="81"/>
            <rFont val="Tahoma"/>
            <family val="2"/>
            <charset val="204"/>
          </rPr>
          <t>Стандарт качества по величине аналитического смещения</t>
        </r>
      </text>
    </comment>
    <comment ref="B86" authorId="0">
      <text>
        <r>
          <rPr>
            <b/>
            <sz val="10"/>
            <color indexed="81"/>
            <rFont val="Tahoma"/>
            <family val="2"/>
            <charset val="204"/>
          </rPr>
          <t>Величина цели качества по Аналитическому Смещению</t>
        </r>
      </text>
    </comment>
    <comment ref="K86" authorId="0">
      <text>
        <r>
          <rPr>
            <b/>
            <sz val="10"/>
            <color indexed="81"/>
            <rFont val="Tahoma"/>
            <family val="2"/>
            <charset val="204"/>
          </rPr>
          <t>Величина цели качества по Аналитическому Смещению</t>
        </r>
      </text>
    </comment>
    <comment ref="B87" authorId="0">
      <text>
        <r>
          <rPr>
            <b/>
            <sz val="10"/>
            <color indexed="81"/>
            <rFont val="Tahoma"/>
            <family val="2"/>
            <charset val="204"/>
          </rPr>
          <t>Первый уровень принятия клинического решения</t>
        </r>
      </text>
    </comment>
    <comment ref="D87" authorId="0">
      <text>
        <r>
          <rPr>
            <b/>
            <sz val="10"/>
            <color indexed="81"/>
            <rFont val="Tahoma"/>
            <family val="2"/>
            <charset val="204"/>
          </rPr>
          <t>Второй уровень принятия клинического решения</t>
        </r>
      </text>
    </comment>
    <comment ref="K87" authorId="0">
      <text>
        <r>
          <rPr>
            <b/>
            <sz val="10"/>
            <color indexed="81"/>
            <rFont val="Tahoma"/>
            <family val="2"/>
            <charset val="204"/>
          </rPr>
          <t>Первый уровень принятия клинического решения</t>
        </r>
      </text>
    </comment>
    <comment ref="M87" authorId="0">
      <text>
        <r>
          <rPr>
            <b/>
            <sz val="10"/>
            <color indexed="81"/>
            <rFont val="Tahoma"/>
            <family val="2"/>
            <charset val="204"/>
          </rPr>
          <t>Второй уровень принятия клинического решения</t>
        </r>
      </text>
    </comment>
    <comment ref="B88" authorId="0">
      <text>
        <r>
          <rPr>
            <b/>
            <sz val="10"/>
            <color indexed="81"/>
            <rFont val="Tahoma"/>
            <family val="2"/>
            <charset val="204"/>
          </rPr>
          <t>Сравнение целевой и полученной величин аналитического смещения на первом уровне принятия клинического решения</t>
        </r>
      </text>
    </comment>
    <comment ref="D88" authorId="0">
      <text>
        <r>
          <rPr>
            <b/>
            <sz val="10"/>
            <color indexed="81"/>
            <rFont val="Tahoma"/>
            <family val="2"/>
            <charset val="204"/>
          </rPr>
          <t>Сравнение целевой и полученной величин аналитического смещения на втором уровне принятия клинического решения</t>
        </r>
      </text>
    </comment>
    <comment ref="K88" authorId="0">
      <text>
        <r>
          <rPr>
            <b/>
            <sz val="10"/>
            <color indexed="81"/>
            <rFont val="Tahoma"/>
            <family val="2"/>
            <charset val="204"/>
          </rPr>
          <t>Сравнение целевой и полученной величин аналитического смещения на первом уровне принятия клинического решения</t>
        </r>
      </text>
    </comment>
    <comment ref="M88" authorId="0">
      <text>
        <r>
          <rPr>
            <b/>
            <sz val="10"/>
            <color indexed="81"/>
            <rFont val="Tahoma"/>
            <family val="2"/>
            <charset val="204"/>
          </rPr>
          <t>Сравнение целевой и полученной величин аналитического смещения на втором уровне принятия клинического решения</t>
        </r>
      </text>
    </comment>
  </commentList>
</comments>
</file>

<file path=xl/sharedStrings.xml><?xml version="1.0" encoding="utf-8"?>
<sst xmlns="http://schemas.openxmlformats.org/spreadsheetml/2006/main" count="204" uniqueCount="108">
  <si>
    <t>Sample</t>
  </si>
  <si>
    <t xml:space="preserve">Sample Data Recording Sheet </t>
  </si>
  <si>
    <t>(MY+MX)/2</t>
  </si>
  <si>
    <t>MY-MX</t>
  </si>
  <si>
    <t>Scale X</t>
  </si>
  <si>
    <t xml:space="preserve">Within-Method Duplicates Check </t>
  </si>
  <si>
    <t xml:space="preserve">Scatter Plot </t>
  </si>
  <si>
    <t>Control L</t>
  </si>
  <si>
    <t>Test for Outliers for Between Method</t>
  </si>
  <si>
    <t>r</t>
  </si>
  <si>
    <t>r²</t>
  </si>
  <si>
    <t xml:space="preserve">Correlation </t>
  </si>
  <si>
    <t>Turkowski G</t>
  </si>
  <si>
    <t>Аnalyte</t>
  </si>
  <si>
    <t xml:space="preserve">Units </t>
  </si>
  <si>
    <t>Test Method</t>
  </si>
  <si>
    <t>Operator</t>
  </si>
  <si>
    <t>Date</t>
  </si>
  <si>
    <t xml:space="preserve">Day 1 </t>
  </si>
  <si>
    <t xml:space="preserve">Day 2 </t>
  </si>
  <si>
    <t xml:space="preserve">Day 3 </t>
  </si>
  <si>
    <t xml:space="preserve">Day 4 </t>
  </si>
  <si>
    <t>Day 6</t>
  </si>
  <si>
    <t xml:space="preserve">Day 5 </t>
  </si>
  <si>
    <t xml:space="preserve">Day 7 </t>
  </si>
  <si>
    <t xml:space="preserve">Day 8 </t>
  </si>
  <si>
    <t>Bias vs SE</t>
  </si>
  <si>
    <t>Slope</t>
  </si>
  <si>
    <t>Comparision Method</t>
  </si>
  <si>
    <t>Conclusion</t>
  </si>
  <si>
    <t>mg\dl</t>
  </si>
  <si>
    <t>Scale Y</t>
  </si>
  <si>
    <t xml:space="preserve">RES 1 </t>
  </si>
  <si>
    <t xml:space="preserve">RES 2 </t>
  </si>
  <si>
    <t>Roche Glucose</t>
  </si>
  <si>
    <t>Abbott Glucose</t>
  </si>
  <si>
    <t>% Diff</t>
  </si>
  <si>
    <t>Difference Plots</t>
  </si>
  <si>
    <t xml:space="preserve">EP9-A Measurement Procedure Comparison and Bias Estimation Using Patient Samples </t>
  </si>
  <si>
    <t xml:space="preserve"> RES 1 </t>
  </si>
  <si>
    <t xml:space="preserve"> Glucose </t>
  </si>
  <si>
    <t>DY1</t>
  </si>
  <si>
    <t>DX1</t>
  </si>
  <si>
    <t>TM</t>
  </si>
  <si>
    <t>CM</t>
  </si>
  <si>
    <t>DY1´</t>
  </si>
  <si>
    <r>
      <t>DX1</t>
    </r>
    <r>
      <rPr>
        <sz val="12"/>
        <rFont val="Calibri"/>
        <family val="2"/>
        <charset val="204"/>
      </rPr>
      <t>´</t>
    </r>
  </si>
  <si>
    <t>MCM</t>
  </si>
  <si>
    <t>MTM</t>
  </si>
  <si>
    <t>E11</t>
  </si>
  <si>
    <t>E12</t>
  </si>
  <si>
    <t>E1'1</t>
  </si>
  <si>
    <t>E2'2</t>
  </si>
  <si>
    <t>MDY1</t>
  </si>
  <si>
    <t>MDX1</t>
  </si>
  <si>
    <t>МDY1´</t>
  </si>
  <si>
    <t>MDX1´</t>
  </si>
  <si>
    <t>Control Limit</t>
  </si>
  <si>
    <t xml:space="preserve">Graphical Approaches </t>
  </si>
  <si>
    <t>Experimental and Input Data</t>
  </si>
  <si>
    <t>Intercept</t>
  </si>
  <si>
    <t xml:space="preserve">Specification  </t>
  </si>
  <si>
    <t>Decision Level 1 (СM)</t>
  </si>
  <si>
    <t>Decision Level 2 (CM)</t>
  </si>
  <si>
    <t>Decision Level 1 (TM)</t>
  </si>
  <si>
    <t>Decision Level 2 (TM)</t>
  </si>
  <si>
    <t>Decision Level 1</t>
  </si>
  <si>
    <t xml:space="preserve">Bias Value % </t>
  </si>
  <si>
    <t>Constant Eror</t>
  </si>
  <si>
    <t>Proportional Eror</t>
  </si>
  <si>
    <t xml:space="preserve">Mean Systematic Error  </t>
  </si>
  <si>
    <t xml:space="preserve">Decision Level 1 </t>
  </si>
  <si>
    <t xml:space="preserve">Decision Level 2 </t>
  </si>
  <si>
    <t>Bias %</t>
  </si>
  <si>
    <t xml:space="preserve">Absolute Bias (TM - CM) </t>
  </si>
  <si>
    <t xml:space="preserve">Evaluation of Аnalytical Bias </t>
  </si>
  <si>
    <t>Decision Level 2</t>
  </si>
  <si>
    <t>CMTM</t>
  </si>
  <si>
    <t xml:space="preserve">Sample Data </t>
  </si>
  <si>
    <t>Constant Erorr</t>
  </si>
  <si>
    <t xml:space="preserve">Coefficients </t>
  </si>
  <si>
    <t>Linear Regression Equation</t>
  </si>
  <si>
    <t>a</t>
  </si>
  <si>
    <t>Y</t>
  </si>
  <si>
    <t>=</t>
  </si>
  <si>
    <t>X</t>
  </si>
  <si>
    <t>+</t>
  </si>
  <si>
    <t>b</t>
  </si>
  <si>
    <t>Data</t>
  </si>
  <si>
    <t xml:space="preserve"> </t>
  </si>
  <si>
    <t>Distribution Data Within Range Data</t>
  </si>
  <si>
    <t>Min Value</t>
  </si>
  <si>
    <t>Max Value</t>
  </si>
  <si>
    <t xml:space="preserve">Range Data </t>
  </si>
  <si>
    <t>Part 1</t>
  </si>
  <si>
    <t>Part 2</t>
  </si>
  <si>
    <t>Part 3</t>
  </si>
  <si>
    <t>Percent Value</t>
  </si>
  <si>
    <t xml:space="preserve">Median </t>
  </si>
  <si>
    <t>Parts of the Range</t>
  </si>
  <si>
    <t>Diff</t>
  </si>
  <si>
    <t xml:space="preserve">ABS </t>
  </si>
  <si>
    <t>Standard Error of Regression (Sy/x)</t>
  </si>
  <si>
    <t xml:space="preserve">Correlation and Ordinary Linear Regression </t>
  </si>
  <si>
    <t>Calculation : Real Model Ordinary Linear Regression</t>
  </si>
  <si>
    <t>Calculation : Corrected Model Ordinary Linear Regression</t>
  </si>
  <si>
    <t xml:space="preserve">Interpretation Bias Assessment </t>
  </si>
  <si>
    <t>Corrected Coefficients OLR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</si>
</sst>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"/>
    <numFmt numFmtId="167" formatCode="[$-419]General"/>
    <numFmt numFmtId="168" formatCode="_-* #,##0.00\ &quot;€&quot;_-;\-* #,##0.00\ &quot;€&quot;_-;_-* &quot;-&quot;??\ &quot;€&quot;_-;_-@_-"/>
  </numFmts>
  <fonts count="43" x14ac:knownFonts="1">
    <font>
      <sz val="10"/>
      <name val="Arial Cyr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0"/>
      <name val="Arial Cyr"/>
      <charset val="204"/>
    </font>
    <font>
      <sz val="9"/>
      <color indexed="18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</font>
    <font>
      <sz val="1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/>
      <bottom/>
      <diagonal/>
    </border>
    <border>
      <left/>
      <right/>
      <top/>
      <bottom style="medium">
        <color indexed="55"/>
      </bottom>
      <diagonal/>
    </border>
    <border>
      <left/>
      <right style="thin">
        <color indexed="22"/>
      </right>
      <top/>
      <bottom style="medium">
        <color indexed="5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11" fillId="11" borderId="1" applyNumberFormat="0" applyAlignment="0" applyProtection="0"/>
    <xf numFmtId="0" fontId="12" fillId="24" borderId="2" applyNumberFormat="0" applyAlignment="0" applyProtection="0"/>
    <xf numFmtId="0" fontId="6" fillId="0" borderId="0" applyNumberFormat="0" applyFont="0" applyAlignment="0">
      <alignment horizontal="right" vertical="center"/>
      <protection locked="0"/>
    </xf>
    <xf numFmtId="0" fontId="6" fillId="0" borderId="3" applyNumberFormat="0" applyFont="0" applyAlignment="0">
      <alignment horizontal="right" vertical="center"/>
      <protection locked="0"/>
    </xf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5" fillId="0" borderId="7">
      <alignment horizontal="right"/>
      <protection locked="0"/>
    </xf>
    <xf numFmtId="0" fontId="6" fillId="0" borderId="7">
      <alignment horizontal="right" wrapText="1"/>
      <protection locked="0"/>
    </xf>
    <xf numFmtId="0" fontId="5" fillId="0" borderId="8">
      <alignment horizontal="right" vertical="center"/>
      <protection locked="0"/>
    </xf>
    <xf numFmtId="0" fontId="6" fillId="0" borderId="8">
      <alignment horizontal="right" vertical="center"/>
      <protection locked="0"/>
    </xf>
    <xf numFmtId="0" fontId="5" fillId="0" borderId="9">
      <alignment horizontal="center" wrapText="1"/>
      <protection locked="0"/>
    </xf>
    <xf numFmtId="0" fontId="5" fillId="0" borderId="10" applyProtection="0">
      <alignment horizontal="center" wrapText="1"/>
      <protection locked="0"/>
    </xf>
    <xf numFmtId="0" fontId="19" fillId="0" borderId="11" applyNumberFormat="0" applyFill="0" applyAlignment="0" applyProtection="0"/>
    <xf numFmtId="0" fontId="20" fillId="12" borderId="0" applyNumberFormat="0" applyBorder="0" applyAlignment="0" applyProtection="0"/>
    <xf numFmtId="0" fontId="7" fillId="25" borderId="0"/>
    <xf numFmtId="0" fontId="8" fillId="5" borderId="12" applyNumberFormat="0" applyFont="0" applyAlignment="0" applyProtection="0"/>
    <xf numFmtId="0" fontId="21" fillId="11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8" fillId="3" borderId="1" applyNumberFormat="0" applyAlignment="0" applyProtection="0"/>
    <xf numFmtId="0" fontId="21" fillId="11" borderId="13" applyNumberFormat="0" applyAlignment="0" applyProtection="0"/>
    <xf numFmtId="0" fontId="11" fillId="11" borderId="1" applyNumberFormat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12" fillId="24" borderId="2" applyNumberFormat="0" applyAlignment="0" applyProtection="0"/>
    <xf numFmtId="0" fontId="22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 applyNumberFormat="0" applyFill="0" applyBorder="0" applyAlignment="0" applyProtection="0"/>
    <xf numFmtId="0" fontId="8" fillId="5" borderId="12" applyNumberFormat="0" applyFont="0" applyAlignment="0" applyProtection="0"/>
    <xf numFmtId="0" fontId="19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29" fillId="0" borderId="0" applyNumberFormat="0" applyFont="0" applyFill="0" applyBorder="0" applyAlignment="0" applyProtection="0">
      <alignment vertical="top"/>
    </xf>
    <xf numFmtId="0" fontId="30" fillId="0" borderId="0"/>
    <xf numFmtId="0" fontId="8" fillId="35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2" borderId="0" applyNumberFormat="0" applyBorder="0" applyAlignment="0" applyProtection="0"/>
    <xf numFmtId="0" fontId="8" fillId="39" borderId="0" applyNumberFormat="0" applyBorder="0" applyAlignment="0" applyProtection="0"/>
    <xf numFmtId="0" fontId="8" fillId="33" borderId="0" applyNumberFormat="0" applyBorder="0" applyAlignment="0" applyProtection="0"/>
    <xf numFmtId="0" fontId="8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9" borderId="0" applyNumberFormat="0" applyBorder="0" applyAlignment="0" applyProtection="0"/>
    <xf numFmtId="0" fontId="8" fillId="34" borderId="0" applyNumberFormat="0" applyBorder="0" applyAlignment="0" applyProtection="0"/>
    <xf numFmtId="0" fontId="9" fillId="39" borderId="0" applyNumberFormat="0" applyBorder="0" applyAlignment="0" applyProtection="0"/>
    <xf numFmtId="0" fontId="9" fillId="33" borderId="0" applyNumberFormat="0" applyBorder="0" applyAlignment="0" applyProtection="0"/>
    <xf numFmtId="0" fontId="9" fillId="40" borderId="0" applyNumberFormat="0" applyBorder="0" applyAlignment="0" applyProtection="0"/>
    <xf numFmtId="0" fontId="9" fillId="34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167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 applyNumberFormat="0" applyFont="0" applyFill="0" applyBorder="0" applyAlignment="0" applyProtection="0">
      <alignment vertical="top"/>
    </xf>
    <xf numFmtId="0" fontId="4" fillId="0" borderId="0"/>
    <xf numFmtId="0" fontId="33" fillId="0" borderId="0"/>
    <xf numFmtId="0" fontId="36" fillId="0" borderId="0"/>
    <xf numFmtId="0" fontId="36" fillId="0" borderId="0"/>
    <xf numFmtId="0" fontId="4" fillId="0" borderId="0"/>
    <xf numFmtId="0" fontId="3" fillId="0" borderId="0"/>
    <xf numFmtId="0" fontId="3" fillId="0" borderId="0"/>
    <xf numFmtId="0" fontId="3" fillId="0" borderId="0"/>
    <xf numFmtId="168" fontId="8" fillId="0" borderId="0" applyFont="0" applyFill="0" applyBorder="0" applyAlignment="0" applyProtection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29">
    <xf numFmtId="0" fontId="0" fillId="0" borderId="0" xfId="0"/>
    <xf numFmtId="0" fontId="25" fillId="0" borderId="0" xfId="0" applyFont="1"/>
    <xf numFmtId="166" fontId="25" fillId="0" borderId="0" xfId="0" applyNumberFormat="1" applyFont="1"/>
    <xf numFmtId="0" fontId="25" fillId="0" borderId="0" xfId="0" applyFont="1" applyFill="1" applyBorder="1"/>
    <xf numFmtId="0" fontId="25" fillId="0" borderId="0" xfId="0" applyFont="1" applyFill="1"/>
    <xf numFmtId="0" fontId="26" fillId="31" borderId="16" xfId="0" applyFont="1" applyFill="1" applyBorder="1" applyProtection="1">
      <protection locked="0"/>
    </xf>
    <xf numFmtId="165" fontId="25" fillId="31" borderId="16" xfId="0" applyNumberFormat="1" applyFont="1" applyFill="1" applyBorder="1"/>
    <xf numFmtId="0" fontId="25" fillId="27" borderId="16" xfId="0" applyFont="1" applyFill="1" applyBorder="1"/>
    <xf numFmtId="0" fontId="25" fillId="27" borderId="20" xfId="0" applyFont="1" applyFill="1" applyBorder="1"/>
    <xf numFmtId="0" fontId="25" fillId="27" borderId="25" xfId="0" applyFont="1" applyFill="1" applyBorder="1" applyProtection="1">
      <protection locked="0"/>
    </xf>
    <xf numFmtId="0" fontId="25" fillId="27" borderId="20" xfId="0" applyFont="1" applyFill="1" applyBorder="1" applyProtection="1">
      <protection locked="0"/>
    </xf>
    <xf numFmtId="165" fontId="25" fillId="27" borderId="16" xfId="0" applyNumberFormat="1" applyFont="1" applyFill="1" applyBorder="1" applyProtection="1">
      <protection hidden="1"/>
    </xf>
    <xf numFmtId="165" fontId="25" fillId="27" borderId="16" xfId="0" applyNumberFormat="1" applyFont="1" applyFill="1" applyBorder="1"/>
    <xf numFmtId="14" fontId="25" fillId="27" borderId="22" xfId="0" applyNumberFormat="1" applyFont="1" applyFill="1" applyBorder="1" applyAlignment="1" applyProtection="1">
      <alignment horizontal="center"/>
      <protection locked="0"/>
    </xf>
    <xf numFmtId="0" fontId="25" fillId="27" borderId="25" xfId="0" applyFont="1" applyFill="1" applyBorder="1" applyAlignment="1" applyProtection="1">
      <alignment horizontal="center"/>
      <protection locked="0"/>
    </xf>
    <xf numFmtId="0" fontId="25" fillId="27" borderId="16" xfId="0" applyFont="1" applyFill="1" applyBorder="1" applyProtection="1">
      <protection hidden="1"/>
    </xf>
    <xf numFmtId="166" fontId="25" fillId="31" borderId="16" xfId="0" applyNumberFormat="1" applyFont="1" applyFill="1" applyBorder="1"/>
    <xf numFmtId="14" fontId="25" fillId="27" borderId="25" xfId="0" applyNumberFormat="1" applyFont="1" applyFill="1" applyBorder="1" applyAlignment="1" applyProtection="1">
      <alignment horizontal="center"/>
      <protection locked="0"/>
    </xf>
    <xf numFmtId="0" fontId="26" fillId="31" borderId="20" xfId="0" applyFont="1" applyFill="1" applyBorder="1" applyProtection="1">
      <protection locked="0"/>
    </xf>
    <xf numFmtId="165" fontId="25" fillId="27" borderId="20" xfId="0" applyNumberFormat="1" applyFont="1" applyFill="1" applyBorder="1" applyProtection="1">
      <protection hidden="1"/>
    </xf>
    <xf numFmtId="165" fontId="25" fillId="27" borderId="20" xfId="0" applyNumberFormat="1" applyFont="1" applyFill="1" applyBorder="1"/>
    <xf numFmtId="165" fontId="25" fillId="31" borderId="20" xfId="0" applyNumberFormat="1" applyFont="1" applyFill="1" applyBorder="1"/>
    <xf numFmtId="0" fontId="25" fillId="27" borderId="20" xfId="0" applyFont="1" applyFill="1" applyBorder="1" applyProtection="1">
      <protection hidden="1"/>
    </xf>
    <xf numFmtId="166" fontId="25" fillId="31" borderId="20" xfId="0" applyNumberFormat="1" applyFont="1" applyFill="1" applyBorder="1"/>
    <xf numFmtId="0" fontId="26" fillId="31" borderId="16" xfId="0" applyFont="1" applyFill="1" applyBorder="1" applyAlignment="1">
      <alignment horizontal="center" vertical="center"/>
    </xf>
    <xf numFmtId="2" fontId="26" fillId="30" borderId="16" xfId="0" applyNumberFormat="1" applyFont="1" applyFill="1" applyBorder="1" applyAlignment="1">
      <alignment horizontal="center" vertical="center"/>
    </xf>
    <xf numFmtId="165" fontId="25" fillId="27" borderId="16" xfId="0" applyNumberFormat="1" applyFont="1" applyFill="1" applyBorder="1" applyAlignment="1" applyProtection="1">
      <protection hidden="1"/>
    </xf>
    <xf numFmtId="0" fontId="25" fillId="27" borderId="16" xfId="0" applyFont="1" applyFill="1" applyBorder="1" applyAlignment="1">
      <alignment horizontal="center"/>
    </xf>
    <xf numFmtId="0" fontId="25" fillId="27" borderId="26" xfId="0" applyFont="1" applyFill="1" applyBorder="1" applyAlignment="1">
      <alignment horizontal="center"/>
    </xf>
    <xf numFmtId="0" fontId="25" fillId="27" borderId="24" xfId="0" applyFont="1" applyFill="1" applyBorder="1" applyAlignment="1">
      <alignment horizontal="center"/>
    </xf>
    <xf numFmtId="0" fontId="25" fillId="27" borderId="2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/>
    </xf>
    <xf numFmtId="165" fontId="25" fillId="0" borderId="0" xfId="0" applyNumberFormat="1" applyFont="1"/>
    <xf numFmtId="0" fontId="25" fillId="27" borderId="16" xfId="0" applyFont="1" applyFill="1" applyBorder="1" applyAlignment="1">
      <alignment horizontal="center"/>
    </xf>
    <xf numFmtId="0" fontId="35" fillId="27" borderId="16" xfId="0" applyFont="1" applyFill="1" applyBorder="1" applyAlignment="1">
      <alignment horizontal="center"/>
    </xf>
    <xf numFmtId="0" fontId="0" fillId="0" borderId="0" xfId="0" applyFont="1" applyBorder="1"/>
    <xf numFmtId="2" fontId="25" fillId="31" borderId="16" xfId="0" applyNumberFormat="1" applyFont="1" applyFill="1" applyBorder="1"/>
    <xf numFmtId="164" fontId="25" fillId="27" borderId="16" xfId="0" applyNumberFormat="1" applyFont="1" applyFill="1" applyBorder="1" applyAlignment="1">
      <alignment horizontal="center"/>
    </xf>
    <xf numFmtId="2" fontId="26" fillId="28" borderId="16" xfId="0" applyNumberFormat="1" applyFont="1" applyFill="1" applyBorder="1"/>
    <xf numFmtId="164" fontId="25" fillId="27" borderId="16" xfId="0" applyNumberFormat="1" applyFont="1" applyFill="1" applyBorder="1" applyAlignment="1"/>
    <xf numFmtId="164" fontId="25" fillId="31" borderId="16" xfId="0" applyNumberFormat="1" applyFont="1" applyFill="1" applyBorder="1" applyAlignment="1"/>
    <xf numFmtId="165" fontId="25" fillId="31" borderId="16" xfId="0" applyNumberFormat="1" applyFont="1" applyFill="1" applyBorder="1" applyAlignment="1"/>
    <xf numFmtId="0" fontId="25" fillId="27" borderId="16" xfId="0" applyFont="1" applyFill="1" applyBorder="1" applyAlignment="1">
      <alignment horizontal="center"/>
    </xf>
    <xf numFmtId="0" fontId="25" fillId="27" borderId="16" xfId="0" applyFont="1" applyFill="1" applyBorder="1" applyAlignment="1">
      <alignment horizontal="center"/>
    </xf>
    <xf numFmtId="0" fontId="26" fillId="31" borderId="16" xfId="0" applyFont="1" applyFill="1" applyBorder="1" applyAlignment="1">
      <alignment horizontal="center"/>
    </xf>
    <xf numFmtId="0" fontId="0" fillId="27" borderId="0" xfId="0" applyFill="1"/>
    <xf numFmtId="165" fontId="25" fillId="27" borderId="17" xfId="0" applyNumberFormat="1" applyFont="1" applyFill="1" applyBorder="1" applyAlignment="1"/>
    <xf numFmtId="2" fontId="25" fillId="31" borderId="17" xfId="0" applyNumberFormat="1" applyFont="1" applyFill="1" applyBorder="1" applyAlignment="1"/>
    <xf numFmtId="2" fontId="26" fillId="28" borderId="17" xfId="0" applyNumberFormat="1" applyFont="1" applyFill="1" applyBorder="1" applyAlignment="1"/>
    <xf numFmtId="0" fontId="27" fillId="27" borderId="0" xfId="0" applyFont="1" applyFill="1" applyBorder="1" applyAlignment="1"/>
    <xf numFmtId="0" fontId="25" fillId="27" borderId="16" xfId="0" applyFont="1" applyFill="1" applyBorder="1" applyAlignment="1">
      <alignment horizontal="center"/>
    </xf>
    <xf numFmtId="0" fontId="26" fillId="31" borderId="16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25" fillId="27" borderId="16" xfId="0" applyFont="1" applyFill="1" applyBorder="1" applyAlignment="1">
      <alignment horizontal="center"/>
    </xf>
    <xf numFmtId="0" fontId="26" fillId="31" borderId="20" xfId="0" applyFont="1" applyFill="1" applyBorder="1" applyAlignment="1">
      <alignment horizontal="center"/>
    </xf>
    <xf numFmtId="0" fontId="25" fillId="31" borderId="16" xfId="0" applyFont="1" applyFill="1" applyBorder="1" applyAlignment="1">
      <alignment horizontal="center"/>
    </xf>
    <xf numFmtId="0" fontId="25" fillId="27" borderId="16" xfId="0" applyFont="1" applyFill="1" applyBorder="1" applyAlignment="1">
      <alignment horizontal="center"/>
    </xf>
    <xf numFmtId="0" fontId="25" fillId="27" borderId="16" xfId="0" applyFont="1" applyFill="1" applyBorder="1" applyAlignment="1">
      <alignment horizontal="center" vertical="center"/>
    </xf>
    <xf numFmtId="0" fontId="27" fillId="27" borderId="15" xfId="0" applyFont="1" applyFill="1" applyBorder="1" applyAlignment="1"/>
    <xf numFmtId="164" fontId="25" fillId="27" borderId="16" xfId="0" applyNumberFormat="1" applyFont="1" applyFill="1" applyBorder="1" applyAlignment="1">
      <alignment horizontal="right"/>
    </xf>
    <xf numFmtId="164" fontId="25" fillId="31" borderId="16" xfId="0" applyNumberFormat="1" applyFont="1" applyFill="1" applyBorder="1" applyAlignment="1">
      <alignment horizontal="right"/>
    </xf>
    <xf numFmtId="164" fontId="25" fillId="31" borderId="16" xfId="0" applyNumberFormat="1" applyFont="1" applyFill="1" applyBorder="1"/>
    <xf numFmtId="166" fontId="25" fillId="27" borderId="17" xfId="0" applyNumberFormat="1" applyFont="1" applyFill="1" applyBorder="1" applyAlignment="1"/>
    <xf numFmtId="166" fontId="25" fillId="31" borderId="17" xfId="0" applyNumberFormat="1" applyFont="1" applyFill="1" applyBorder="1" applyAlignment="1"/>
    <xf numFmtId="166" fontId="26" fillId="28" borderId="17" xfId="0" applyNumberFormat="1" applyFont="1" applyFill="1" applyBorder="1" applyAlignment="1"/>
    <xf numFmtId="166" fontId="26" fillId="28" borderId="16" xfId="0" applyNumberFormat="1" applyFont="1" applyFill="1" applyBorder="1"/>
    <xf numFmtId="164" fontId="25" fillId="27" borderId="16" xfId="0" applyNumberFormat="1" applyFont="1" applyFill="1" applyBorder="1"/>
    <xf numFmtId="1" fontId="26" fillId="30" borderId="16" xfId="0" applyNumberFormat="1" applyFont="1" applyFill="1" applyBorder="1" applyAlignment="1" applyProtection="1">
      <alignment horizontal="right"/>
      <protection locked="0"/>
    </xf>
    <xf numFmtId="165" fontId="25" fillId="31" borderId="16" xfId="0" applyNumberFormat="1" applyFont="1" applyFill="1" applyBorder="1" applyProtection="1">
      <protection locked="0"/>
    </xf>
    <xf numFmtId="0" fontId="25" fillId="0" borderId="0" xfId="156" applyFont="1"/>
    <xf numFmtId="0" fontId="39" fillId="0" borderId="0" xfId="118" applyFont="1"/>
    <xf numFmtId="0" fontId="40" fillId="28" borderId="16" xfId="117" applyFont="1" applyFill="1" applyBorder="1" applyAlignment="1">
      <alignment horizontal="right"/>
    </xf>
    <xf numFmtId="165" fontId="39" fillId="28" borderId="16" xfId="117" applyNumberFormat="1" applyFont="1" applyFill="1" applyBorder="1" applyAlignment="1">
      <alignment horizontal="right"/>
    </xf>
    <xf numFmtId="0" fontId="41" fillId="43" borderId="16" xfId="156" applyFont="1" applyFill="1" applyBorder="1" applyAlignment="1">
      <alignment horizontal="center"/>
    </xf>
    <xf numFmtId="0" fontId="38" fillId="43" borderId="16" xfId="156" applyFont="1" applyFill="1" applyBorder="1" applyAlignment="1">
      <alignment horizontal="center"/>
    </xf>
    <xf numFmtId="0" fontId="38" fillId="29" borderId="16" xfId="156" applyFont="1" applyFill="1" applyBorder="1" applyAlignment="1">
      <alignment horizontal="center"/>
    </xf>
    <xf numFmtId="165" fontId="41" fillId="43" borderId="16" xfId="156" applyNumberFormat="1" applyFont="1" applyFill="1" applyBorder="1" applyAlignment="1">
      <alignment horizontal="center"/>
    </xf>
    <xf numFmtId="0" fontId="41" fillId="28" borderId="16" xfId="156" applyFont="1" applyFill="1" applyBorder="1"/>
    <xf numFmtId="2" fontId="26" fillId="28" borderId="16" xfId="156" applyNumberFormat="1" applyFont="1" applyFill="1" applyBorder="1" applyAlignment="1">
      <alignment horizontal="right"/>
    </xf>
    <xf numFmtId="165" fontId="25" fillId="28" borderId="16" xfId="156" applyNumberFormat="1" applyFont="1" applyFill="1" applyBorder="1" applyAlignment="1">
      <alignment horizontal="right"/>
    </xf>
    <xf numFmtId="0" fontId="25" fillId="43" borderId="16" xfId="156" applyFont="1" applyFill="1" applyBorder="1" applyAlignment="1">
      <alignment horizontal="center"/>
    </xf>
    <xf numFmtId="165" fontId="26" fillId="29" borderId="16" xfId="156" applyNumberFormat="1" applyFont="1" applyFill="1" applyBorder="1" applyAlignment="1">
      <alignment horizontal="center"/>
    </xf>
    <xf numFmtId="0" fontId="39" fillId="27" borderId="16" xfId="117" applyFont="1" applyFill="1" applyBorder="1"/>
    <xf numFmtId="0" fontId="39" fillId="0" borderId="0" xfId="117" applyFont="1"/>
    <xf numFmtId="2" fontId="25" fillId="0" borderId="0" xfId="156" applyNumberFormat="1" applyFont="1"/>
    <xf numFmtId="0" fontId="25" fillId="0" borderId="0" xfId="156" applyFont="1" applyAlignment="1">
      <alignment horizontal="center"/>
    </xf>
    <xf numFmtId="0" fontId="25" fillId="0" borderId="0" xfId="156" applyFont="1" applyAlignment="1">
      <alignment horizontal="left"/>
    </xf>
    <xf numFmtId="0" fontId="26" fillId="0" borderId="0" xfId="156" applyFont="1"/>
    <xf numFmtId="165" fontId="26" fillId="0" borderId="0" xfId="156" applyNumberFormat="1" applyFont="1"/>
    <xf numFmtId="0" fontId="25" fillId="0" borderId="0" xfId="156" applyFont="1" applyBorder="1"/>
    <xf numFmtId="1" fontId="39" fillId="0" borderId="0" xfId="117" applyNumberFormat="1" applyFont="1"/>
    <xf numFmtId="0" fontId="36" fillId="0" borderId="0" xfId="117"/>
    <xf numFmtId="49" fontId="39" fillId="0" borderId="0" xfId="157" applyNumberFormat="1" applyFont="1" applyFill="1" applyBorder="1" applyAlignment="1">
      <alignment horizontal="center"/>
    </xf>
    <xf numFmtId="0" fontId="39" fillId="0" borderId="0" xfId="157" applyFont="1" applyFill="1" applyBorder="1" applyAlignment="1">
      <alignment horizontal="center"/>
    </xf>
    <xf numFmtId="0" fontId="39" fillId="0" borderId="0" xfId="158" applyFont="1" applyFill="1" applyBorder="1"/>
    <xf numFmtId="49" fontId="39" fillId="0" borderId="0" xfId="158" applyNumberFormat="1" applyFont="1" applyFill="1" applyBorder="1"/>
    <xf numFmtId="0" fontId="39" fillId="0" borderId="0" xfId="158" applyNumberFormat="1" applyFont="1" applyFill="1" applyBorder="1" applyAlignment="1">
      <alignment horizontal="center"/>
    </xf>
    <xf numFmtId="0" fontId="25" fillId="0" borderId="0" xfId="119" applyFont="1"/>
    <xf numFmtId="0" fontId="25" fillId="0" borderId="0" xfId="119" applyFont="1" applyAlignment="1">
      <alignment horizontal="left"/>
    </xf>
    <xf numFmtId="165" fontId="25" fillId="0" borderId="0" xfId="119" applyNumberFormat="1" applyFont="1"/>
    <xf numFmtId="0" fontId="26" fillId="0" borderId="0" xfId="119" applyFont="1"/>
    <xf numFmtId="165" fontId="39" fillId="0" borderId="0" xfId="118" applyNumberFormat="1" applyFont="1"/>
    <xf numFmtId="2" fontId="25" fillId="0" borderId="0" xfId="118" applyNumberFormat="1" applyFont="1"/>
    <xf numFmtId="0" fontId="40" fillId="0" borderId="0" xfId="118" applyFont="1"/>
    <xf numFmtId="0" fontId="26" fillId="31" borderId="17" xfId="0" applyFont="1" applyFill="1" applyBorder="1" applyAlignment="1">
      <alignment horizontal="center"/>
    </xf>
    <xf numFmtId="0" fontId="25" fillId="29" borderId="16" xfId="0" applyFont="1" applyFill="1" applyBorder="1" applyAlignment="1">
      <alignment horizontal="center"/>
    </xf>
    <xf numFmtId="0" fontId="26" fillId="31" borderId="16" xfId="0" applyFont="1" applyFill="1" applyBorder="1" applyAlignment="1">
      <alignment horizontal="center"/>
    </xf>
    <xf numFmtId="0" fontId="25" fillId="31" borderId="16" xfId="0" applyFont="1" applyFill="1" applyBorder="1"/>
    <xf numFmtId="0" fontId="25" fillId="44" borderId="16" xfId="0" applyFont="1" applyFill="1" applyBorder="1" applyAlignment="1">
      <alignment horizontal="center"/>
    </xf>
    <xf numFmtId="165" fontId="25" fillId="44" borderId="16" xfId="0" applyNumberFormat="1" applyFont="1" applyFill="1" applyBorder="1"/>
    <xf numFmtId="165" fontId="25" fillId="29" borderId="16" xfId="0" applyNumberFormat="1" applyFont="1" applyFill="1" applyBorder="1"/>
    <xf numFmtId="2" fontId="25" fillId="0" borderId="0" xfId="0" applyNumberFormat="1" applyFont="1"/>
    <xf numFmtId="0" fontId="25" fillId="28" borderId="16" xfId="0" applyFont="1" applyFill="1" applyBorder="1" applyAlignment="1">
      <alignment horizontal="center"/>
    </xf>
    <xf numFmtId="165" fontId="25" fillId="28" borderId="16" xfId="0" applyNumberFormat="1" applyFont="1" applyFill="1" applyBorder="1"/>
    <xf numFmtId="1" fontId="25" fillId="29" borderId="17" xfId="0" applyNumberFormat="1" applyFont="1" applyFill="1" applyBorder="1" applyAlignment="1"/>
    <xf numFmtId="1" fontId="25" fillId="28" borderId="17" xfId="0" applyNumberFormat="1" applyFont="1" applyFill="1" applyBorder="1" applyAlignment="1"/>
    <xf numFmtId="1" fontId="25" fillId="44" borderId="17" xfId="0" applyNumberFormat="1" applyFont="1" applyFill="1" applyBorder="1" applyAlignment="1"/>
    <xf numFmtId="165" fontId="26" fillId="31" borderId="20" xfId="0" applyNumberFormat="1" applyFont="1" applyFill="1" applyBorder="1" applyProtection="1"/>
    <xf numFmtId="165" fontId="25" fillId="27" borderId="20" xfId="0" applyNumberFormat="1" applyFont="1" applyFill="1" applyBorder="1" applyProtection="1"/>
    <xf numFmtId="14" fontId="25" fillId="27" borderId="25" xfId="0" applyNumberFormat="1" applyFont="1" applyFill="1" applyBorder="1" applyAlignment="1" applyProtection="1">
      <alignment horizontal="center"/>
    </xf>
    <xf numFmtId="0" fontId="25" fillId="27" borderId="25" xfId="0" applyFont="1" applyFill="1" applyBorder="1" applyProtection="1"/>
    <xf numFmtId="0" fontId="25" fillId="27" borderId="25" xfId="0" applyFont="1" applyFill="1" applyBorder="1" applyAlignment="1" applyProtection="1">
      <alignment horizontal="center"/>
    </xf>
    <xf numFmtId="0" fontId="25" fillId="27" borderId="20" xfId="0" applyFont="1" applyFill="1" applyBorder="1" applyProtection="1"/>
    <xf numFmtId="14" fontId="25" fillId="27" borderId="22" xfId="0" applyNumberFormat="1" applyFont="1" applyFill="1" applyBorder="1" applyAlignment="1" applyProtection="1">
      <alignment horizontal="center"/>
    </xf>
    <xf numFmtId="0" fontId="26" fillId="0" borderId="16" xfId="0" applyFont="1" applyFill="1" applyBorder="1" applyAlignment="1">
      <alignment horizontal="center"/>
    </xf>
    <xf numFmtId="0" fontId="25" fillId="31" borderId="16" xfId="0" applyFont="1" applyFill="1" applyBorder="1" applyAlignment="1">
      <alignment horizontal="center"/>
    </xf>
    <xf numFmtId="0" fontId="25" fillId="27" borderId="16" xfId="0" applyFont="1" applyFill="1" applyBorder="1" applyAlignment="1">
      <alignment horizontal="center"/>
    </xf>
    <xf numFmtId="0" fontId="25" fillId="27" borderId="17" xfId="0" applyFont="1" applyFill="1" applyBorder="1" applyAlignment="1">
      <alignment horizontal="center"/>
    </xf>
    <xf numFmtId="0" fontId="25" fillId="27" borderId="18" xfId="0" applyFont="1" applyFill="1" applyBorder="1" applyAlignment="1">
      <alignment horizontal="center"/>
    </xf>
    <xf numFmtId="2" fontId="26" fillId="31" borderId="16" xfId="0" applyNumberFormat="1" applyFont="1" applyFill="1" applyBorder="1" applyAlignment="1" applyProtection="1">
      <alignment horizontal="center"/>
      <protection locked="0"/>
    </xf>
    <xf numFmtId="0" fontId="27" fillId="27" borderId="19" xfId="0" applyFont="1" applyFill="1" applyBorder="1" applyAlignment="1">
      <alignment horizontal="center"/>
    </xf>
    <xf numFmtId="166" fontId="25" fillId="31" borderId="17" xfId="0" applyNumberFormat="1" applyFont="1" applyFill="1" applyBorder="1" applyAlignment="1">
      <alignment horizontal="center"/>
    </xf>
    <xf numFmtId="166" fontId="25" fillId="31" borderId="18" xfId="0" applyNumberFormat="1" applyFont="1" applyFill="1" applyBorder="1" applyAlignment="1">
      <alignment horizontal="center"/>
    </xf>
    <xf numFmtId="0" fontId="25" fillId="27" borderId="22" xfId="0" applyFont="1" applyFill="1" applyBorder="1" applyAlignment="1">
      <alignment horizontal="center" vertical="center"/>
    </xf>
    <xf numFmtId="0" fontId="25" fillId="27" borderId="20" xfId="0" applyFont="1" applyFill="1" applyBorder="1" applyAlignment="1">
      <alignment horizontal="center" vertical="center"/>
    </xf>
    <xf numFmtId="0" fontId="25" fillId="31" borderId="22" xfId="0" applyFont="1" applyFill="1" applyBorder="1" applyAlignment="1">
      <alignment horizontal="center" vertical="center"/>
    </xf>
    <xf numFmtId="0" fontId="25" fillId="31" borderId="20" xfId="0" applyFont="1" applyFill="1" applyBorder="1" applyAlignment="1">
      <alignment horizontal="center" vertical="center"/>
    </xf>
    <xf numFmtId="165" fontId="25" fillId="27" borderId="17" xfId="0" applyNumberFormat="1" applyFont="1" applyFill="1" applyBorder="1" applyAlignment="1">
      <alignment horizontal="center"/>
    </xf>
    <xf numFmtId="0" fontId="0" fillId="27" borderId="18" xfId="0" applyFill="1" applyBorder="1"/>
    <xf numFmtId="0" fontId="25" fillId="26" borderId="17" xfId="0" applyFont="1" applyFill="1" applyBorder="1" applyAlignment="1">
      <alignment horizontal="center"/>
    </xf>
    <xf numFmtId="0" fontId="25" fillId="26" borderId="19" xfId="0" applyFont="1" applyFill="1" applyBorder="1" applyAlignment="1">
      <alignment horizontal="center"/>
    </xf>
    <xf numFmtId="0" fontId="25" fillId="26" borderId="18" xfId="0" applyFont="1" applyFill="1" applyBorder="1" applyAlignment="1">
      <alignment horizontal="center"/>
    </xf>
    <xf numFmtId="0" fontId="26" fillId="31" borderId="16" xfId="0" applyFont="1" applyFill="1" applyBorder="1" applyAlignment="1">
      <alignment horizontal="center"/>
    </xf>
    <xf numFmtId="0" fontId="25" fillId="31" borderId="17" xfId="0" applyFont="1" applyFill="1" applyBorder="1" applyAlignment="1">
      <alignment horizontal="center"/>
    </xf>
    <xf numFmtId="0" fontId="25" fillId="31" borderId="19" xfId="0" applyFont="1" applyFill="1" applyBorder="1" applyAlignment="1">
      <alignment horizontal="center"/>
    </xf>
    <xf numFmtId="0" fontId="25" fillId="31" borderId="18" xfId="0" applyFont="1" applyFill="1" applyBorder="1" applyAlignment="1">
      <alignment horizontal="center"/>
    </xf>
    <xf numFmtId="0" fontId="25" fillId="27" borderId="16" xfId="0" applyFont="1" applyFill="1" applyBorder="1" applyAlignment="1" applyProtection="1">
      <alignment horizontal="center" vertical="center"/>
      <protection locked="0"/>
    </xf>
    <xf numFmtId="0" fontId="25" fillId="27" borderId="16" xfId="0" applyFont="1" applyFill="1" applyBorder="1" applyAlignment="1">
      <alignment horizontal="center" vertical="center"/>
    </xf>
    <xf numFmtId="2" fontId="26" fillId="30" borderId="17" xfId="0" applyNumberFormat="1" applyFont="1" applyFill="1" applyBorder="1" applyAlignment="1">
      <alignment horizontal="center"/>
    </xf>
    <xf numFmtId="2" fontId="26" fillId="30" borderId="18" xfId="0" applyNumberFormat="1" applyFont="1" applyFill="1" applyBorder="1" applyAlignment="1">
      <alignment horizontal="center"/>
    </xf>
    <xf numFmtId="2" fontId="26" fillId="28" borderId="16" xfId="0" applyNumberFormat="1" applyFont="1" applyFill="1" applyBorder="1" applyAlignment="1">
      <alignment horizontal="right"/>
    </xf>
    <xf numFmtId="0" fontId="25" fillId="27" borderId="16" xfId="0" applyFont="1" applyFill="1" applyBorder="1" applyAlignment="1">
      <alignment horizontal="left"/>
    </xf>
    <xf numFmtId="0" fontId="25" fillId="31" borderId="16" xfId="0" applyFont="1" applyFill="1" applyBorder="1" applyAlignment="1">
      <alignment horizontal="left"/>
    </xf>
    <xf numFmtId="0" fontId="25" fillId="28" borderId="16" xfId="0" applyFont="1" applyFill="1" applyBorder="1" applyAlignment="1">
      <alignment horizontal="left"/>
    </xf>
    <xf numFmtId="2" fontId="25" fillId="31" borderId="16" xfId="0" applyNumberFormat="1" applyFont="1" applyFill="1" applyBorder="1" applyAlignment="1">
      <alignment horizontal="right"/>
    </xf>
    <xf numFmtId="165" fontId="25" fillId="31" borderId="16" xfId="0" applyNumberFormat="1" applyFont="1" applyFill="1" applyBorder="1" applyAlignment="1" applyProtection="1">
      <alignment horizontal="right"/>
      <protection locked="0"/>
    </xf>
    <xf numFmtId="165" fontId="25" fillId="27" borderId="16" xfId="0" applyNumberFormat="1" applyFont="1" applyFill="1" applyBorder="1" applyAlignment="1">
      <alignment horizontal="right"/>
    </xf>
    <xf numFmtId="0" fontId="26" fillId="31" borderId="17" xfId="0" applyFont="1" applyFill="1" applyBorder="1" applyAlignment="1">
      <alignment horizontal="center"/>
    </xf>
    <xf numFmtId="0" fontId="26" fillId="31" borderId="19" xfId="0" applyFont="1" applyFill="1" applyBorder="1" applyAlignment="1">
      <alignment horizontal="center"/>
    </xf>
    <xf numFmtId="0" fontId="26" fillId="31" borderId="18" xfId="0" applyFont="1" applyFill="1" applyBorder="1" applyAlignment="1">
      <alignment horizontal="center"/>
    </xf>
    <xf numFmtId="0" fontId="27" fillId="27" borderId="17" xfId="0" applyFont="1" applyFill="1" applyBorder="1" applyAlignment="1">
      <alignment horizontal="center"/>
    </xf>
    <xf numFmtId="0" fontId="27" fillId="27" borderId="18" xfId="0" applyFont="1" applyFill="1" applyBorder="1" applyAlignment="1">
      <alignment horizontal="center"/>
    </xf>
    <xf numFmtId="0" fontId="26" fillId="29" borderId="17" xfId="0" applyFont="1" applyFill="1" applyBorder="1" applyAlignment="1">
      <alignment horizontal="center"/>
    </xf>
    <xf numFmtId="0" fontId="26" fillId="29" borderId="19" xfId="0" applyFont="1" applyFill="1" applyBorder="1" applyAlignment="1">
      <alignment horizontal="center"/>
    </xf>
    <xf numFmtId="0" fontId="26" fillId="29" borderId="18" xfId="0" applyFont="1" applyFill="1" applyBorder="1" applyAlignment="1">
      <alignment horizontal="center"/>
    </xf>
    <xf numFmtId="164" fontId="25" fillId="27" borderId="27" xfId="0" applyNumberFormat="1" applyFont="1" applyFill="1" applyBorder="1" applyAlignment="1">
      <alignment horizontal="center" vertical="center"/>
    </xf>
    <xf numFmtId="164" fontId="25" fillId="27" borderId="21" xfId="0" applyNumberFormat="1" applyFont="1" applyFill="1" applyBorder="1" applyAlignment="1">
      <alignment horizontal="center" vertical="center"/>
    </xf>
    <xf numFmtId="164" fontId="25" fillId="27" borderId="23" xfId="0" applyNumberFormat="1" applyFont="1" applyFill="1" applyBorder="1" applyAlignment="1">
      <alignment horizontal="center" vertical="center"/>
    </xf>
    <xf numFmtId="164" fontId="25" fillId="27" borderId="24" xfId="0" applyNumberFormat="1" applyFont="1" applyFill="1" applyBorder="1" applyAlignment="1">
      <alignment horizontal="center" vertical="center"/>
    </xf>
    <xf numFmtId="0" fontId="25" fillId="27" borderId="27" xfId="0" applyFont="1" applyFill="1" applyBorder="1" applyAlignment="1">
      <alignment horizontal="center" vertical="center"/>
    </xf>
    <xf numFmtId="0" fontId="25" fillId="27" borderId="21" xfId="0" applyFont="1" applyFill="1" applyBorder="1" applyAlignment="1">
      <alignment horizontal="center" vertical="center"/>
    </xf>
    <xf numFmtId="0" fontId="25" fillId="27" borderId="23" xfId="0" applyFont="1" applyFill="1" applyBorder="1" applyAlignment="1">
      <alignment horizontal="center" vertical="center"/>
    </xf>
    <xf numFmtId="0" fontId="25" fillId="27" borderId="24" xfId="0" applyFont="1" applyFill="1" applyBorder="1" applyAlignment="1">
      <alignment horizontal="center" vertical="center"/>
    </xf>
    <xf numFmtId="164" fontId="25" fillId="27" borderId="22" xfId="0" applyNumberFormat="1" applyFont="1" applyFill="1" applyBorder="1" applyAlignment="1">
      <alignment horizontal="center" vertical="center"/>
    </xf>
    <xf numFmtId="164" fontId="25" fillId="27" borderId="20" xfId="0" applyNumberFormat="1" applyFont="1" applyFill="1" applyBorder="1" applyAlignment="1">
      <alignment horizontal="center" vertical="center"/>
    </xf>
    <xf numFmtId="2" fontId="25" fillId="27" borderId="17" xfId="0" applyNumberFormat="1" applyFont="1" applyFill="1" applyBorder="1" applyAlignment="1">
      <alignment horizontal="center" vertical="center"/>
    </xf>
    <xf numFmtId="2" fontId="25" fillId="27" borderId="19" xfId="0" applyNumberFormat="1" applyFont="1" applyFill="1" applyBorder="1" applyAlignment="1">
      <alignment horizontal="center" vertical="center"/>
    </xf>
    <xf numFmtId="2" fontId="25" fillId="27" borderId="18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26" fillId="31" borderId="27" xfId="0" applyFont="1" applyFill="1" applyBorder="1" applyAlignment="1">
      <alignment horizontal="center"/>
    </xf>
    <xf numFmtId="0" fontId="26" fillId="31" borderId="28" xfId="0" applyFont="1" applyFill="1" applyBorder="1" applyAlignment="1">
      <alignment horizontal="center"/>
    </xf>
    <xf numFmtId="0" fontId="26" fillId="31" borderId="21" xfId="0" applyFont="1" applyFill="1" applyBorder="1" applyAlignment="1">
      <alignment horizontal="center"/>
    </xf>
    <xf numFmtId="0" fontId="25" fillId="27" borderId="17" xfId="0" applyFont="1" applyFill="1" applyBorder="1" applyAlignment="1">
      <alignment horizontal="left"/>
    </xf>
    <xf numFmtId="0" fontId="25" fillId="27" borderId="19" xfId="0" applyFont="1" applyFill="1" applyBorder="1" applyAlignment="1">
      <alignment horizontal="left"/>
    </xf>
    <xf numFmtId="0" fontId="25" fillId="27" borderId="18" xfId="0" applyFont="1" applyFill="1" applyBorder="1" applyAlignment="1">
      <alignment horizontal="left"/>
    </xf>
    <xf numFmtId="0" fontId="27" fillId="27" borderId="15" xfId="0" applyFont="1" applyFill="1" applyBorder="1" applyAlignment="1">
      <alignment horizontal="center"/>
    </xf>
    <xf numFmtId="165" fontId="25" fillId="29" borderId="16" xfId="0" applyNumberFormat="1" applyFont="1" applyFill="1" applyBorder="1" applyAlignment="1">
      <alignment horizontal="center"/>
    </xf>
    <xf numFmtId="165" fontId="25" fillId="28" borderId="16" xfId="0" applyNumberFormat="1" applyFont="1" applyFill="1" applyBorder="1" applyAlignment="1">
      <alignment horizontal="center"/>
    </xf>
    <xf numFmtId="165" fontId="25" fillId="44" borderId="16" xfId="0" applyNumberFormat="1" applyFont="1" applyFill="1" applyBorder="1" applyAlignment="1">
      <alignment horizontal="center"/>
    </xf>
    <xf numFmtId="0" fontId="25" fillId="31" borderId="16" xfId="0" applyFont="1" applyFill="1" applyBorder="1" applyAlignment="1" applyProtection="1">
      <alignment horizontal="center"/>
      <protection locked="0"/>
    </xf>
    <xf numFmtId="0" fontId="25" fillId="27" borderId="19" xfId="0" applyFont="1" applyFill="1" applyBorder="1" applyAlignment="1">
      <alignment horizontal="center"/>
    </xf>
    <xf numFmtId="0" fontId="25" fillId="31" borderId="17" xfId="0" applyFont="1" applyFill="1" applyBorder="1" applyAlignment="1" applyProtection="1">
      <alignment horizontal="center"/>
      <protection locked="0"/>
    </xf>
    <xf numFmtId="0" fontId="25" fillId="31" borderId="19" xfId="0" applyFont="1" applyFill="1" applyBorder="1" applyAlignment="1" applyProtection="1">
      <alignment horizontal="center"/>
      <protection locked="0"/>
    </xf>
    <xf numFmtId="0" fontId="25" fillId="31" borderId="18" xfId="0" applyFont="1" applyFill="1" applyBorder="1" applyAlignment="1" applyProtection="1">
      <alignment horizontal="center"/>
      <protection locked="0"/>
    </xf>
    <xf numFmtId="0" fontId="38" fillId="27" borderId="0" xfId="0" applyFont="1" applyFill="1" applyAlignment="1">
      <alignment horizontal="center"/>
    </xf>
    <xf numFmtId="0" fontId="25" fillId="31" borderId="16" xfId="0" applyFont="1" applyFill="1" applyBorder="1" applyAlignment="1" applyProtection="1">
      <alignment horizontal="center" vertical="center"/>
      <protection locked="0"/>
    </xf>
    <xf numFmtId="0" fontId="27" fillId="27" borderId="19" xfId="115" applyFont="1" applyFill="1" applyBorder="1" applyAlignment="1">
      <alignment horizontal="left"/>
    </xf>
    <xf numFmtId="0" fontId="27" fillId="27" borderId="15" xfId="115" applyFont="1" applyFill="1" applyBorder="1" applyAlignment="1">
      <alignment horizontal="left"/>
    </xf>
    <xf numFmtId="0" fontId="27" fillId="27" borderId="15" xfId="115" applyFont="1" applyFill="1" applyBorder="1" applyAlignment="1">
      <alignment horizontal="center"/>
    </xf>
    <xf numFmtId="0" fontId="25" fillId="29" borderId="16" xfId="0" applyFont="1" applyFill="1" applyBorder="1" applyAlignment="1">
      <alignment horizontal="center"/>
    </xf>
    <xf numFmtId="164" fontId="25" fillId="27" borderId="17" xfId="0" applyNumberFormat="1" applyFont="1" applyFill="1" applyBorder="1" applyAlignment="1">
      <alignment horizontal="center"/>
    </xf>
    <xf numFmtId="164" fontId="25" fillId="27" borderId="18" xfId="0" applyNumberFormat="1" applyFont="1" applyFill="1" applyBorder="1" applyAlignment="1">
      <alignment horizontal="center"/>
    </xf>
    <xf numFmtId="164" fontId="25" fillId="27" borderId="16" xfId="0" applyNumberFormat="1" applyFont="1" applyFill="1" applyBorder="1" applyAlignment="1">
      <alignment horizontal="center"/>
    </xf>
    <xf numFmtId="164" fontId="25" fillId="31" borderId="17" xfId="0" applyNumberFormat="1" applyFont="1" applyFill="1" applyBorder="1" applyAlignment="1">
      <alignment horizontal="center"/>
    </xf>
    <xf numFmtId="164" fontId="25" fillId="31" borderId="18" xfId="0" applyNumberFormat="1" applyFont="1" applyFill="1" applyBorder="1" applyAlignment="1">
      <alignment horizontal="center"/>
    </xf>
    <xf numFmtId="0" fontId="25" fillId="27" borderId="16" xfId="0" applyFont="1" applyFill="1" applyBorder="1" applyAlignment="1" applyProtection="1">
      <alignment horizontal="center" vertical="center"/>
    </xf>
    <xf numFmtId="164" fontId="26" fillId="31" borderId="22" xfId="0" applyNumberFormat="1" applyFont="1" applyFill="1" applyBorder="1" applyAlignment="1">
      <alignment horizontal="center" vertical="center"/>
    </xf>
    <xf numFmtId="164" fontId="26" fillId="31" borderId="20" xfId="0" applyNumberFormat="1" applyFont="1" applyFill="1" applyBorder="1" applyAlignment="1">
      <alignment horizontal="center" vertical="center"/>
    </xf>
    <xf numFmtId="0" fontId="25" fillId="31" borderId="16" xfId="0" applyFont="1" applyFill="1" applyBorder="1" applyAlignment="1">
      <alignment horizontal="center" vertical="center"/>
    </xf>
    <xf numFmtId="0" fontId="27" fillId="27" borderId="19" xfId="115" applyFont="1" applyFill="1" applyBorder="1" applyAlignment="1">
      <alignment horizontal="center"/>
    </xf>
    <xf numFmtId="0" fontId="27" fillId="27" borderId="15" xfId="0" applyFont="1" applyFill="1" applyBorder="1" applyAlignment="1">
      <alignment horizontal="left"/>
    </xf>
    <xf numFmtId="0" fontId="25" fillId="28" borderId="17" xfId="0" applyFont="1" applyFill="1" applyBorder="1" applyAlignment="1">
      <alignment horizontal="center"/>
    </xf>
    <xf numFmtId="0" fontId="25" fillId="28" borderId="19" xfId="0" applyFont="1" applyFill="1" applyBorder="1" applyAlignment="1">
      <alignment horizontal="center"/>
    </xf>
    <xf numFmtId="0" fontId="25" fillId="28" borderId="18" xfId="0" applyFont="1" applyFill="1" applyBorder="1" applyAlignment="1">
      <alignment horizontal="center"/>
    </xf>
    <xf numFmtId="0" fontId="25" fillId="31" borderId="17" xfId="0" applyFont="1" applyFill="1" applyBorder="1" applyAlignment="1">
      <alignment horizontal="left"/>
    </xf>
    <xf numFmtId="0" fontId="25" fillId="31" borderId="19" xfId="0" applyFont="1" applyFill="1" applyBorder="1" applyAlignment="1">
      <alignment horizontal="left"/>
    </xf>
    <xf numFmtId="0" fontId="25" fillId="31" borderId="18" xfId="0" applyFont="1" applyFill="1" applyBorder="1" applyAlignment="1">
      <alignment horizontal="left"/>
    </xf>
    <xf numFmtId="2" fontId="25" fillId="27" borderId="17" xfId="0" applyNumberFormat="1" applyFont="1" applyFill="1" applyBorder="1" applyAlignment="1">
      <alignment horizontal="center"/>
    </xf>
    <xf numFmtId="2" fontId="25" fillId="27" borderId="18" xfId="0" applyNumberFormat="1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2" fontId="26" fillId="0" borderId="17" xfId="0" applyNumberFormat="1" applyFont="1" applyFill="1" applyBorder="1" applyAlignment="1">
      <alignment horizontal="center"/>
    </xf>
    <xf numFmtId="2" fontId="26" fillId="0" borderId="18" xfId="0" applyNumberFormat="1" applyFont="1" applyFill="1" applyBorder="1" applyAlignment="1">
      <alignment horizontal="center"/>
    </xf>
    <xf numFmtId="0" fontId="26" fillId="29" borderId="16" xfId="156" applyFont="1" applyFill="1" applyBorder="1" applyAlignment="1">
      <alignment horizontal="center"/>
    </xf>
    <xf numFmtId="0" fontId="27" fillId="0" borderId="15" xfId="156" applyFont="1" applyBorder="1" applyAlignment="1">
      <alignment horizontal="center"/>
    </xf>
    <xf numFmtId="0" fontId="39" fillId="27" borderId="16" xfId="117" applyFont="1" applyFill="1" applyBorder="1" applyAlignment="1">
      <alignment horizontal="center"/>
    </xf>
  </cellXfs>
  <cellStyles count="16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— акцент1" xfId="94"/>
    <cellStyle name="20% - Акцент2" xfId="8" builtinId="34" customBuiltin="1"/>
    <cellStyle name="20% — акцент2" xfId="95"/>
    <cellStyle name="20% - Акцент3" xfId="9" builtinId="38" customBuiltin="1"/>
    <cellStyle name="20% — акцент3" xfId="96"/>
    <cellStyle name="20% - Акцент4" xfId="10" builtinId="42" customBuiltin="1"/>
    <cellStyle name="20% — акцент4" xfId="97"/>
    <cellStyle name="20% - Акцент5" xfId="11" builtinId="46" customBuiltin="1"/>
    <cellStyle name="20% — акцент5" xfId="98"/>
    <cellStyle name="20% - Акцент6" xfId="12" builtinId="50" customBuiltin="1"/>
    <cellStyle name="20% — акцент6" xfId="99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 builtinId="31" customBuiltin="1"/>
    <cellStyle name="40% — акцент1" xfId="100"/>
    <cellStyle name="40% - Акцент2" xfId="20" builtinId="35" customBuiltin="1"/>
    <cellStyle name="40% — акцент2" xfId="101"/>
    <cellStyle name="40% - Акцент3" xfId="21" builtinId="39" customBuiltin="1"/>
    <cellStyle name="40% — акцент3" xfId="102"/>
    <cellStyle name="40% - Акцент4" xfId="22" builtinId="43" customBuiltin="1"/>
    <cellStyle name="40% — акцент4" xfId="103"/>
    <cellStyle name="40% - Акцент5" xfId="23" builtinId="47" customBuiltin="1"/>
    <cellStyle name="40% — акцент5" xfId="104"/>
    <cellStyle name="40% - Акцент6" xfId="24" builtinId="51" customBuiltin="1"/>
    <cellStyle name="40% — акцент6" xfId="105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 builtinId="32" customBuiltin="1"/>
    <cellStyle name="60% — акцент1" xfId="106"/>
    <cellStyle name="60% - Акцент2" xfId="32" builtinId="36" customBuiltin="1"/>
    <cellStyle name="60% — акцент2" xfId="107"/>
    <cellStyle name="60% - Акцент3" xfId="33" builtinId="40" customBuiltin="1"/>
    <cellStyle name="60% — акцент3" xfId="108"/>
    <cellStyle name="60% - Акцент4" xfId="34" builtinId="44" customBuiltin="1"/>
    <cellStyle name="60% — акцент4" xfId="109"/>
    <cellStyle name="60% - Акцент5" xfId="35" builtinId="48" customBuiltin="1"/>
    <cellStyle name="60% — акцент5" xfId="110"/>
    <cellStyle name="60% - Акцент6" xfId="36" builtinId="52" customBuiltin="1"/>
    <cellStyle name="60% — акцент6" xfId="11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Data" xfId="46"/>
    <cellStyle name="DataSeperated" xfId="47"/>
    <cellStyle name="Euro" xfId="123"/>
    <cellStyle name="Excel Built-in Normal" xfId="112"/>
    <cellStyle name="Excel Built-in Normal 1" xfId="124"/>
    <cellStyle name="Excel Built-in Normal 1 1" xfId="125"/>
    <cellStyle name="Excel Built-in Normal 1 1 1" xfId="126"/>
    <cellStyle name="Excel Built-in Normal 1 1 1 1" xfId="127"/>
    <cellStyle name="Excel Built-in Normal 1 1 1 1 1" xfId="128"/>
    <cellStyle name="Excel Built-in Normal 1 1 1 1 1 1" xfId="129"/>
    <cellStyle name="Excel Built-in Normal 2" xfId="130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abelIntersect" xfId="55"/>
    <cellStyle name="LabelIntersectVariable" xfId="56"/>
    <cellStyle name="LabelLeft" xfId="57"/>
    <cellStyle name="LabelLeftVariable" xfId="58"/>
    <cellStyle name="LabelTop" xfId="59"/>
    <cellStyle name="LabelTopSeperated" xfId="60"/>
    <cellStyle name="Linked Cell" xfId="61"/>
    <cellStyle name="Neutral" xfId="62"/>
    <cellStyle name="Normal_linearm6" xfId="63"/>
    <cellStyle name="Note" xfId="64"/>
    <cellStyle name="Output" xfId="65"/>
    <cellStyle name="Title" xfId="66"/>
    <cellStyle name="Total" xfId="67"/>
    <cellStyle name="Warning Text" xfId="68"/>
    <cellStyle name="Акцент1" xfId="69" builtinId="29" customBuiltin="1"/>
    <cellStyle name="Акцент2" xfId="70" builtinId="33" customBuiltin="1"/>
    <cellStyle name="Акцент3" xfId="71" builtinId="37" customBuiltin="1"/>
    <cellStyle name="Акцент4" xfId="72" builtinId="41" customBuiltin="1"/>
    <cellStyle name="Акцент5" xfId="73" builtinId="45" customBuiltin="1"/>
    <cellStyle name="Акцент6" xfId="74" builtinId="49" customBuiltin="1"/>
    <cellStyle name="Ввод " xfId="75" builtinId="20" customBuiltin="1"/>
    <cellStyle name="Вывод" xfId="76" builtinId="21" customBuiltin="1"/>
    <cellStyle name="Вычисление" xfId="77" builtinId="22" customBuiltin="1"/>
    <cellStyle name="Гиперссылка 2" xfId="113"/>
    <cellStyle name="Заголовок 1" xfId="78" builtinId="16" customBuiltin="1"/>
    <cellStyle name="Заголовок 2" xfId="79" builtinId="17" customBuiltin="1"/>
    <cellStyle name="Заголовок 3" xfId="80" builtinId="18" customBuiltin="1"/>
    <cellStyle name="Заголовок 4" xfId="81" builtinId="19" customBuiltin="1"/>
    <cellStyle name="Итог" xfId="82" builtinId="25" customBuiltin="1"/>
    <cellStyle name="Контрольная ячейка" xfId="83" builtinId="23" customBuiltin="1"/>
    <cellStyle name="Название" xfId="84" builtinId="15" customBuiltin="1"/>
    <cellStyle name="Нейтральный" xfId="85" builtinId="28" customBuiltin="1"/>
    <cellStyle name="Обычный" xfId="0" builtinId="0"/>
    <cellStyle name="Обычный 10" xfId="131"/>
    <cellStyle name="Обычный 11" xfId="132"/>
    <cellStyle name="Обычный 12" xfId="133"/>
    <cellStyle name="Обычный 12 2" xfId="120"/>
    <cellStyle name="Обычный 12 2 2" xfId="157"/>
    <cellStyle name="Обычный 12 2 3" xfId="161"/>
    <cellStyle name="Обычный 12 3" xfId="134"/>
    <cellStyle name="Обычный 13" xfId="135"/>
    <cellStyle name="Обычный 13 2" xfId="136"/>
    <cellStyle name="Обычный 13 3" xfId="121"/>
    <cellStyle name="Обычный 13 3 2" xfId="158"/>
    <cellStyle name="Обычный 13 3 3" xfId="160"/>
    <cellStyle name="Обычный 14" xfId="137"/>
    <cellStyle name="Обычный 14 2" xfId="138"/>
    <cellStyle name="Обычный 15" xfId="139"/>
    <cellStyle name="Обычный 16" xfId="140"/>
    <cellStyle name="Обычный 17" xfId="141"/>
    <cellStyle name="Обычный 2" xfId="92"/>
    <cellStyle name="Обычный 2 2" xfId="114"/>
    <cellStyle name="Обычный 2 2 2" xfId="119"/>
    <cellStyle name="Обычный 3" xfId="115"/>
    <cellStyle name="Обычный 3 2" xfId="117"/>
    <cellStyle name="Обычный 4" xfId="116"/>
    <cellStyle name="Обычный 4 2" xfId="142"/>
    <cellStyle name="Обычный 5" xfId="93"/>
    <cellStyle name="Обычный 5 2" xfId="118"/>
    <cellStyle name="Обычный 6" xfId="143"/>
    <cellStyle name="Обычный 6 2" xfId="144"/>
    <cellStyle name="Обычный 7" xfId="145"/>
    <cellStyle name="Обычный 7 2" xfId="146"/>
    <cellStyle name="Обычный 7 2 2" xfId="147"/>
    <cellStyle name="Обычный 7 2 3" xfId="148"/>
    <cellStyle name="Обычный 7 2 3 5" xfId="149"/>
    <cellStyle name="Обычный 7 2 3 5 2" xfId="150"/>
    <cellStyle name="Обычный 7 2 3 5 3" xfId="122"/>
    <cellStyle name="Обычный 7 2 3 5 3 2" xfId="159"/>
    <cellStyle name="Обычный 7 3" xfId="151"/>
    <cellStyle name="Обычный 8" xfId="152"/>
    <cellStyle name="Обычный 8 2" xfId="153"/>
    <cellStyle name="Обычный 8 2 2" xfId="154"/>
    <cellStyle name="Обычный 9" xfId="155"/>
    <cellStyle name="Обычный_SixSigmaMEDChart" xfId="156"/>
    <cellStyle name="Плохой" xfId="86" builtinId="27" customBuiltin="1"/>
    <cellStyle name="Пояснение" xfId="87" builtinId="53" customBuiltin="1"/>
    <cellStyle name="Примечание" xfId="88" builtinId="10" customBuiltin="1"/>
    <cellStyle name="Связанная ячейка" xfId="89" builtinId="24" customBuiltin="1"/>
    <cellStyle name="Текст предупреждения" xfId="90" builtinId="11" customBuiltin="1"/>
    <cellStyle name="Хороший" xfId="91" builtinId="26" customBuiltin="1"/>
  </cellStyles>
  <dxfs count="15"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F8F8F8"/>
      <color rgb="FFFFFFCC"/>
      <color rgb="FF00FF00"/>
      <color rgb="FFCCFFFF"/>
      <color rgb="FF99FFCC"/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 Cyr"/>
                <a:cs typeface="Arial Cyr"/>
              </a:defRPr>
            </a:pPr>
            <a:r>
              <a:rPr lang="en-US" sz="1400">
                <a:latin typeface="+mn-lt"/>
              </a:rPr>
              <a:t>Scatter</a:t>
            </a:r>
            <a:r>
              <a:rPr lang="en-US" sz="1400" baseline="0">
                <a:latin typeface="+mn-lt"/>
              </a:rPr>
              <a:t> Plot</a:t>
            </a:r>
            <a:endParaRPr lang="en-US" sz="1400">
              <a:latin typeface="+mn-lt"/>
            </a:endParaRPr>
          </a:p>
        </c:rich>
      </c:tx>
      <c:layout>
        <c:manualLayout>
          <c:xMode val="edge"/>
          <c:yMode val="edge"/>
          <c:x val="0.45565017121204465"/>
          <c:y val="3.02130476933628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31116524103552"/>
          <c:y val="0.10414941526086408"/>
          <c:w val="0.83994472260131314"/>
          <c:h val="0.7495107397633205"/>
        </c:manualLayout>
      </c:layout>
      <c:scatterChart>
        <c:scatterStyle val="lineMarker"/>
        <c:varyColors val="0"/>
        <c:ser>
          <c:idx val="0"/>
          <c:order val="0"/>
          <c:tx>
            <c:v>OLR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2225">
                <a:solidFill>
                  <a:schemeClr val="tx1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8.7376336465076893E-2"/>
                  <c:y val="0.45603912142561126"/>
                </c:manualLayout>
              </c:layout>
              <c:numFmt formatCode="0.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+mn-lt"/>
                      <a:ea typeface="Arial Cyr"/>
                      <a:cs typeface="Arial Cyr"/>
                    </a:defRPr>
                  </a:pPr>
                  <a:endParaRPr lang="ru-RU"/>
                </a:p>
              </c:txPr>
            </c:trendlineLbl>
          </c:trendline>
          <c:xVal>
            <c:numRef>
              <c:f>'Real Model'!$I$8:$I$47</c:f>
              <c:numCache>
                <c:formatCode>0.0</c:formatCode>
                <c:ptCount val="40"/>
                <c:pt idx="0">
                  <c:v>83</c:v>
                </c:pt>
                <c:pt idx="1">
                  <c:v>156.5</c:v>
                </c:pt>
                <c:pt idx="2">
                  <c:v>198</c:v>
                </c:pt>
                <c:pt idx="3">
                  <c:v>48.5</c:v>
                </c:pt>
                <c:pt idx="4">
                  <c:v>72</c:v>
                </c:pt>
                <c:pt idx="5">
                  <c:v>176.5</c:v>
                </c:pt>
                <c:pt idx="6">
                  <c:v>220</c:v>
                </c:pt>
                <c:pt idx="7">
                  <c:v>137</c:v>
                </c:pt>
                <c:pt idx="8">
                  <c:v>172.5</c:v>
                </c:pt>
                <c:pt idx="9">
                  <c:v>78.5</c:v>
                </c:pt>
                <c:pt idx="10">
                  <c:v>148.5</c:v>
                </c:pt>
                <c:pt idx="11">
                  <c:v>247.5</c:v>
                </c:pt>
                <c:pt idx="12">
                  <c:v>44.5</c:v>
                </c:pt>
                <c:pt idx="13">
                  <c:v>97</c:v>
                </c:pt>
                <c:pt idx="14">
                  <c:v>71</c:v>
                </c:pt>
                <c:pt idx="15">
                  <c:v>55</c:v>
                </c:pt>
                <c:pt idx="16">
                  <c:v>152</c:v>
                </c:pt>
                <c:pt idx="17">
                  <c:v>205.5</c:v>
                </c:pt>
                <c:pt idx="18">
                  <c:v>109</c:v>
                </c:pt>
                <c:pt idx="19">
                  <c:v>121.5</c:v>
                </c:pt>
                <c:pt idx="20">
                  <c:v>134</c:v>
                </c:pt>
                <c:pt idx="21">
                  <c:v>100</c:v>
                </c:pt>
                <c:pt idx="22">
                  <c:v>202.5</c:v>
                </c:pt>
                <c:pt idx="23">
                  <c:v>71</c:v>
                </c:pt>
                <c:pt idx="24">
                  <c:v>192.5</c:v>
                </c:pt>
                <c:pt idx="25">
                  <c:v>96.5</c:v>
                </c:pt>
                <c:pt idx="26">
                  <c:v>131</c:v>
                </c:pt>
                <c:pt idx="27">
                  <c:v>117.5</c:v>
                </c:pt>
                <c:pt idx="28">
                  <c:v>88</c:v>
                </c:pt>
                <c:pt idx="29">
                  <c:v>206</c:v>
                </c:pt>
                <c:pt idx="30">
                  <c:v>144</c:v>
                </c:pt>
                <c:pt idx="31">
                  <c:v>72.5</c:v>
                </c:pt>
                <c:pt idx="32">
                  <c:v>60.5</c:v>
                </c:pt>
                <c:pt idx="33">
                  <c:v>181.5</c:v>
                </c:pt>
                <c:pt idx="34">
                  <c:v>257.5</c:v>
                </c:pt>
                <c:pt idx="35">
                  <c:v>127</c:v>
                </c:pt>
                <c:pt idx="36">
                  <c:v>83.5</c:v>
                </c:pt>
                <c:pt idx="37">
                  <c:v>67</c:v>
                </c:pt>
                <c:pt idx="38">
                  <c:v>140.5</c:v>
                </c:pt>
                <c:pt idx="39">
                  <c:v>106.5</c:v>
                </c:pt>
              </c:numCache>
            </c:numRef>
          </c:xVal>
          <c:yVal>
            <c:numRef>
              <c:f>'Real Model'!$H$8:$H$47</c:f>
              <c:numCache>
                <c:formatCode>0.0</c:formatCode>
                <c:ptCount val="40"/>
                <c:pt idx="0">
                  <c:v>84.5</c:v>
                </c:pt>
                <c:pt idx="1">
                  <c:v>161.5</c:v>
                </c:pt>
                <c:pt idx="2">
                  <c:v>202.5</c:v>
                </c:pt>
                <c:pt idx="3">
                  <c:v>44</c:v>
                </c:pt>
                <c:pt idx="4">
                  <c:v>69</c:v>
                </c:pt>
                <c:pt idx="5">
                  <c:v>182</c:v>
                </c:pt>
                <c:pt idx="6">
                  <c:v>223.5</c:v>
                </c:pt>
                <c:pt idx="7">
                  <c:v>140</c:v>
                </c:pt>
                <c:pt idx="8">
                  <c:v>170.5</c:v>
                </c:pt>
                <c:pt idx="9">
                  <c:v>86.5</c:v>
                </c:pt>
                <c:pt idx="10">
                  <c:v>148</c:v>
                </c:pt>
                <c:pt idx="11">
                  <c:v>256</c:v>
                </c:pt>
                <c:pt idx="12">
                  <c:v>47</c:v>
                </c:pt>
                <c:pt idx="13">
                  <c:v>89.5</c:v>
                </c:pt>
                <c:pt idx="14">
                  <c:v>73.5</c:v>
                </c:pt>
                <c:pt idx="15">
                  <c:v>61.5</c:v>
                </c:pt>
                <c:pt idx="16">
                  <c:v>150.5</c:v>
                </c:pt>
                <c:pt idx="17">
                  <c:v>206.5</c:v>
                </c:pt>
                <c:pt idx="18">
                  <c:v>101.5</c:v>
                </c:pt>
                <c:pt idx="19">
                  <c:v>122.5</c:v>
                </c:pt>
                <c:pt idx="20">
                  <c:v>128</c:v>
                </c:pt>
                <c:pt idx="21">
                  <c:v>102.5</c:v>
                </c:pt>
                <c:pt idx="22">
                  <c:v>207.5</c:v>
                </c:pt>
                <c:pt idx="23">
                  <c:v>67.5</c:v>
                </c:pt>
                <c:pt idx="24">
                  <c:v>180</c:v>
                </c:pt>
                <c:pt idx="25">
                  <c:v>94.5</c:v>
                </c:pt>
                <c:pt idx="26">
                  <c:v>144</c:v>
                </c:pt>
                <c:pt idx="27">
                  <c:v>111.5</c:v>
                </c:pt>
                <c:pt idx="28">
                  <c:v>82</c:v>
                </c:pt>
                <c:pt idx="29">
                  <c:v>200</c:v>
                </c:pt>
                <c:pt idx="30">
                  <c:v>153.5</c:v>
                </c:pt>
                <c:pt idx="31">
                  <c:v>77.5</c:v>
                </c:pt>
                <c:pt idx="32">
                  <c:v>54</c:v>
                </c:pt>
                <c:pt idx="33">
                  <c:v>177.5</c:v>
                </c:pt>
                <c:pt idx="34">
                  <c:v>249.5</c:v>
                </c:pt>
                <c:pt idx="35">
                  <c:v>125.5</c:v>
                </c:pt>
                <c:pt idx="36">
                  <c:v>85.5</c:v>
                </c:pt>
                <c:pt idx="37">
                  <c:v>62</c:v>
                </c:pt>
                <c:pt idx="38">
                  <c:v>136</c:v>
                </c:pt>
                <c:pt idx="39">
                  <c:v>107.5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93408"/>
        <c:axId val="56603776"/>
      </c:scatterChart>
      <c:valAx>
        <c:axId val="5659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+mn-lt"/>
                    <a:ea typeface="Arial Cyr"/>
                    <a:cs typeface="Arial Cyr"/>
                  </a:defRPr>
                </a:pPr>
                <a:r>
                  <a:rPr lang="en-US">
                    <a:latin typeface="+mn-lt"/>
                  </a:rPr>
                  <a:t>Comparative Method Mean</a:t>
                </a:r>
              </a:p>
            </c:rich>
          </c:tx>
          <c:layout>
            <c:manualLayout>
              <c:xMode val="edge"/>
              <c:yMode val="edge"/>
              <c:x val="0.31075127783902651"/>
              <c:y val="0.920733627808718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 Cyr"/>
                <a:cs typeface="Arial Cyr"/>
              </a:defRPr>
            </a:pPr>
            <a:endParaRPr lang="ru-RU"/>
          </a:p>
        </c:txPr>
        <c:crossAx val="56603776"/>
        <c:crosses val="autoZero"/>
        <c:crossBetween val="midCat"/>
      </c:valAx>
      <c:valAx>
        <c:axId val="56603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+mn-lt"/>
                    <a:ea typeface="Arial Cyr"/>
                    <a:cs typeface="Arial Cyr"/>
                  </a:defRPr>
                </a:pPr>
                <a:r>
                  <a:rPr lang="en-US">
                    <a:latin typeface="+mn-lt"/>
                  </a:rPr>
                  <a:t>Test Method Mean </a:t>
                </a:r>
              </a:p>
            </c:rich>
          </c:tx>
          <c:layout>
            <c:manualLayout>
              <c:xMode val="edge"/>
              <c:yMode val="edge"/>
              <c:x val="1.2505000239663012E-2"/>
              <c:y val="0.337398934127138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 Cyr"/>
                <a:cs typeface="Arial Cyr"/>
              </a:defRPr>
            </a:pPr>
            <a:endParaRPr lang="ru-RU"/>
          </a:p>
        </c:txPr>
        <c:crossAx val="56593408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+mn-lt"/>
                <a:ea typeface="Arial Cyr"/>
                <a:cs typeface="Arial Cyr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+mn-lt"/>
                <a:cs typeface="Arial Cyr"/>
              </a:rPr>
              <a:t>Difference Plot: Absolute Value</a:t>
            </a:r>
          </a:p>
        </c:rich>
      </c:tx>
      <c:layout>
        <c:manualLayout>
          <c:xMode val="edge"/>
          <c:yMode val="edge"/>
          <c:x val="0.32334325008016535"/>
          <c:y val="2.61680573510400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70731707317073"/>
          <c:y val="0.11991893721206644"/>
          <c:w val="0.85213414634146345"/>
          <c:h val="0.76219663482246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'Real Model'!$J$8:$J$47</c:f>
              <c:numCache>
                <c:formatCode>0.0</c:formatCode>
                <c:ptCount val="40"/>
                <c:pt idx="0">
                  <c:v>83.75</c:v>
                </c:pt>
                <c:pt idx="1">
                  <c:v>159</c:v>
                </c:pt>
                <c:pt idx="2">
                  <c:v>200.25</c:v>
                </c:pt>
                <c:pt idx="3">
                  <c:v>46.25</c:v>
                </c:pt>
                <c:pt idx="4">
                  <c:v>70.5</c:v>
                </c:pt>
                <c:pt idx="5">
                  <c:v>179.25</c:v>
                </c:pt>
                <c:pt idx="6">
                  <c:v>221.75</c:v>
                </c:pt>
                <c:pt idx="7">
                  <c:v>138.5</c:v>
                </c:pt>
                <c:pt idx="8">
                  <c:v>171.5</c:v>
                </c:pt>
                <c:pt idx="9">
                  <c:v>82.5</c:v>
                </c:pt>
                <c:pt idx="10">
                  <c:v>148.25</c:v>
                </c:pt>
                <c:pt idx="11">
                  <c:v>251.75</c:v>
                </c:pt>
                <c:pt idx="12">
                  <c:v>45.75</c:v>
                </c:pt>
                <c:pt idx="13">
                  <c:v>93.25</c:v>
                </c:pt>
                <c:pt idx="14">
                  <c:v>72.25</c:v>
                </c:pt>
                <c:pt idx="15">
                  <c:v>58.25</c:v>
                </c:pt>
                <c:pt idx="16">
                  <c:v>151.25</c:v>
                </c:pt>
                <c:pt idx="17">
                  <c:v>206</c:v>
                </c:pt>
                <c:pt idx="18">
                  <c:v>105.25</c:v>
                </c:pt>
                <c:pt idx="19">
                  <c:v>122</c:v>
                </c:pt>
                <c:pt idx="20">
                  <c:v>131</c:v>
                </c:pt>
                <c:pt idx="21">
                  <c:v>101.25</c:v>
                </c:pt>
                <c:pt idx="22">
                  <c:v>205</c:v>
                </c:pt>
                <c:pt idx="23">
                  <c:v>69.25</c:v>
                </c:pt>
                <c:pt idx="24">
                  <c:v>186.25</c:v>
                </c:pt>
                <c:pt idx="25">
                  <c:v>95.5</c:v>
                </c:pt>
                <c:pt idx="26">
                  <c:v>137.5</c:v>
                </c:pt>
                <c:pt idx="27">
                  <c:v>114.5</c:v>
                </c:pt>
                <c:pt idx="28">
                  <c:v>85</c:v>
                </c:pt>
                <c:pt idx="29">
                  <c:v>203</c:v>
                </c:pt>
                <c:pt idx="30">
                  <c:v>148.75</c:v>
                </c:pt>
                <c:pt idx="31">
                  <c:v>75</c:v>
                </c:pt>
                <c:pt idx="32">
                  <c:v>57.25</c:v>
                </c:pt>
                <c:pt idx="33">
                  <c:v>179.5</c:v>
                </c:pt>
                <c:pt idx="34">
                  <c:v>253.5</c:v>
                </c:pt>
                <c:pt idx="35">
                  <c:v>126.25</c:v>
                </c:pt>
                <c:pt idx="36">
                  <c:v>84.5</c:v>
                </c:pt>
                <c:pt idx="37">
                  <c:v>64.5</c:v>
                </c:pt>
                <c:pt idx="38">
                  <c:v>138.25</c:v>
                </c:pt>
                <c:pt idx="39">
                  <c:v>107</c:v>
                </c:pt>
              </c:numCache>
            </c:numRef>
          </c:xVal>
          <c:yVal>
            <c:numRef>
              <c:f>'Real Model'!$K$8:$K$47</c:f>
              <c:numCache>
                <c:formatCode>0.0</c:formatCode>
                <c:ptCount val="40"/>
                <c:pt idx="0">
                  <c:v>1.5</c:v>
                </c:pt>
                <c:pt idx="1">
                  <c:v>5</c:v>
                </c:pt>
                <c:pt idx="2">
                  <c:v>4.5</c:v>
                </c:pt>
                <c:pt idx="3">
                  <c:v>-4.5</c:v>
                </c:pt>
                <c:pt idx="4">
                  <c:v>-3</c:v>
                </c:pt>
                <c:pt idx="5">
                  <c:v>5.5</c:v>
                </c:pt>
                <c:pt idx="6">
                  <c:v>3.5</c:v>
                </c:pt>
                <c:pt idx="7">
                  <c:v>3</c:v>
                </c:pt>
                <c:pt idx="8">
                  <c:v>-2</c:v>
                </c:pt>
                <c:pt idx="9">
                  <c:v>8</c:v>
                </c:pt>
                <c:pt idx="10">
                  <c:v>-0.5</c:v>
                </c:pt>
                <c:pt idx="11">
                  <c:v>8.5</c:v>
                </c:pt>
                <c:pt idx="12">
                  <c:v>2.5</c:v>
                </c:pt>
                <c:pt idx="13">
                  <c:v>-7.5</c:v>
                </c:pt>
                <c:pt idx="14">
                  <c:v>2.5</c:v>
                </c:pt>
                <c:pt idx="15">
                  <c:v>6.5</c:v>
                </c:pt>
                <c:pt idx="16">
                  <c:v>-1.5</c:v>
                </c:pt>
                <c:pt idx="17">
                  <c:v>1</c:v>
                </c:pt>
                <c:pt idx="18">
                  <c:v>-7.5</c:v>
                </c:pt>
                <c:pt idx="19">
                  <c:v>1</c:v>
                </c:pt>
                <c:pt idx="20">
                  <c:v>-6</c:v>
                </c:pt>
                <c:pt idx="21">
                  <c:v>2.5</c:v>
                </c:pt>
                <c:pt idx="22">
                  <c:v>5</c:v>
                </c:pt>
                <c:pt idx="23">
                  <c:v>-3.5</c:v>
                </c:pt>
                <c:pt idx="24">
                  <c:v>-12.5</c:v>
                </c:pt>
                <c:pt idx="25">
                  <c:v>-2</c:v>
                </c:pt>
                <c:pt idx="26">
                  <c:v>13</c:v>
                </c:pt>
                <c:pt idx="27">
                  <c:v>-6</c:v>
                </c:pt>
                <c:pt idx="28">
                  <c:v>-6</c:v>
                </c:pt>
                <c:pt idx="29">
                  <c:v>-6</c:v>
                </c:pt>
                <c:pt idx="30">
                  <c:v>9.5</c:v>
                </c:pt>
                <c:pt idx="31">
                  <c:v>5</c:v>
                </c:pt>
                <c:pt idx="32">
                  <c:v>-6.5</c:v>
                </c:pt>
                <c:pt idx="33">
                  <c:v>-4</c:v>
                </c:pt>
                <c:pt idx="34">
                  <c:v>-8</c:v>
                </c:pt>
                <c:pt idx="35">
                  <c:v>-1.5</c:v>
                </c:pt>
                <c:pt idx="36">
                  <c:v>2</c:v>
                </c:pt>
                <c:pt idx="37">
                  <c:v>-5</c:v>
                </c:pt>
                <c:pt idx="38">
                  <c:v>-4.5</c:v>
                </c:pt>
                <c:pt idx="3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40256"/>
        <c:axId val="56642560"/>
      </c:scatterChart>
      <c:valAx>
        <c:axId val="56640256"/>
        <c:scaling>
          <c:orientation val="minMax"/>
          <c:min val="25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+mn-lt"/>
                    <a:ea typeface="Arial Cyr"/>
                    <a:cs typeface="Arial Cyr"/>
                  </a:defRPr>
                </a:pPr>
                <a:r>
                  <a:rPr lang="en-US">
                    <a:latin typeface="+mn-lt"/>
                  </a:rPr>
                  <a:t>(Mean TM + Mean CM)/2</a:t>
                </a:r>
              </a:p>
            </c:rich>
          </c:tx>
          <c:layout>
            <c:manualLayout>
              <c:xMode val="edge"/>
              <c:yMode val="edge"/>
              <c:x val="0.36128050735739686"/>
              <c:y val="0.919398519214948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 Cyr"/>
                <a:cs typeface="Arial Cyr"/>
              </a:defRPr>
            </a:pPr>
            <a:endParaRPr lang="ru-RU"/>
          </a:p>
        </c:txPr>
        <c:crossAx val="56642560"/>
        <c:crosses val="autoZero"/>
        <c:crossBetween val="midCat"/>
      </c:valAx>
      <c:valAx>
        <c:axId val="5664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+mn-lt"/>
                    <a:ea typeface="Arial Cyr"/>
                    <a:cs typeface="Arial Cyr"/>
                  </a:defRPr>
                </a:pPr>
                <a:r>
                  <a:rPr lang="en-US">
                    <a:latin typeface="+mn-lt"/>
                  </a:rPr>
                  <a:t>Mean</a:t>
                </a:r>
                <a:r>
                  <a:rPr lang="en-US" baseline="0">
                    <a:latin typeface="+mn-lt"/>
                  </a:rPr>
                  <a:t>  </a:t>
                </a:r>
                <a:r>
                  <a:rPr lang="en-US">
                    <a:latin typeface="+mn-lt"/>
                  </a:rPr>
                  <a:t>TM - Mean</a:t>
                </a:r>
                <a:r>
                  <a:rPr lang="en-US" baseline="0">
                    <a:latin typeface="+mn-lt"/>
                  </a:rPr>
                  <a:t>  </a:t>
                </a:r>
                <a:r>
                  <a:rPr lang="en-US">
                    <a:latin typeface="+mn-lt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1.6768315810234705E-2"/>
              <c:y val="0.298781127968760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 Cyr"/>
                <a:cs typeface="Arial Cyr"/>
              </a:defRPr>
            </a:pPr>
            <a:endParaRPr lang="ru-RU"/>
          </a:p>
        </c:txPr>
        <c:crossAx val="56640256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Difference Plot :</a:t>
            </a:r>
            <a:r>
              <a:rPr lang="en-US" sz="1400" baseline="0"/>
              <a:t> Relative Value</a:t>
            </a:r>
            <a:endParaRPr lang="en-US" sz="1400"/>
          </a:p>
        </c:rich>
      </c:tx>
      <c:layout>
        <c:manualLayout>
          <c:xMode val="edge"/>
          <c:yMode val="edge"/>
          <c:x val="0.30895398314118588"/>
          <c:y val="2.6272577996716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16583460127453"/>
          <c:y val="0.11508449374862625"/>
          <c:w val="0.85159139064562084"/>
          <c:h val="0.77716975033293267"/>
        </c:manualLayout>
      </c:layout>
      <c:scatterChart>
        <c:scatterStyle val="lineMarker"/>
        <c:varyColors val="0"/>
        <c:ser>
          <c:idx val="0"/>
          <c:order val="0"/>
          <c:tx>
            <c:v>Difference %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2060"/>
              </a:solidFill>
            </c:spPr>
          </c:marker>
          <c:xVal>
            <c:numRef>
              <c:f>'Real Model'!$J$8:$J$47</c:f>
              <c:numCache>
                <c:formatCode>0.0</c:formatCode>
                <c:ptCount val="40"/>
                <c:pt idx="0">
                  <c:v>83.75</c:v>
                </c:pt>
                <c:pt idx="1">
                  <c:v>159</c:v>
                </c:pt>
                <c:pt idx="2">
                  <c:v>200.25</c:v>
                </c:pt>
                <c:pt idx="3">
                  <c:v>46.25</c:v>
                </c:pt>
                <c:pt idx="4">
                  <c:v>70.5</c:v>
                </c:pt>
                <c:pt idx="5">
                  <c:v>179.25</c:v>
                </c:pt>
                <c:pt idx="6">
                  <c:v>221.75</c:v>
                </c:pt>
                <c:pt idx="7">
                  <c:v>138.5</c:v>
                </c:pt>
                <c:pt idx="8">
                  <c:v>171.5</c:v>
                </c:pt>
                <c:pt idx="9">
                  <c:v>82.5</c:v>
                </c:pt>
                <c:pt idx="10">
                  <c:v>148.25</c:v>
                </c:pt>
                <c:pt idx="11">
                  <c:v>251.75</c:v>
                </c:pt>
                <c:pt idx="12">
                  <c:v>45.75</c:v>
                </c:pt>
                <c:pt idx="13">
                  <c:v>93.25</c:v>
                </c:pt>
                <c:pt idx="14">
                  <c:v>72.25</c:v>
                </c:pt>
                <c:pt idx="15">
                  <c:v>58.25</c:v>
                </c:pt>
                <c:pt idx="16">
                  <c:v>151.25</c:v>
                </c:pt>
                <c:pt idx="17">
                  <c:v>206</c:v>
                </c:pt>
                <c:pt idx="18">
                  <c:v>105.25</c:v>
                </c:pt>
                <c:pt idx="19">
                  <c:v>122</c:v>
                </c:pt>
                <c:pt idx="20">
                  <c:v>131</c:v>
                </c:pt>
                <c:pt idx="21">
                  <c:v>101.25</c:v>
                </c:pt>
                <c:pt idx="22">
                  <c:v>205</c:v>
                </c:pt>
                <c:pt idx="23">
                  <c:v>69.25</c:v>
                </c:pt>
                <c:pt idx="24">
                  <c:v>186.25</c:v>
                </c:pt>
                <c:pt idx="25">
                  <c:v>95.5</c:v>
                </c:pt>
                <c:pt idx="26">
                  <c:v>137.5</c:v>
                </c:pt>
                <c:pt idx="27">
                  <c:v>114.5</c:v>
                </c:pt>
                <c:pt idx="28">
                  <c:v>85</c:v>
                </c:pt>
                <c:pt idx="29">
                  <c:v>203</c:v>
                </c:pt>
                <c:pt idx="30">
                  <c:v>148.75</c:v>
                </c:pt>
                <c:pt idx="31">
                  <c:v>75</c:v>
                </c:pt>
                <c:pt idx="32">
                  <c:v>57.25</c:v>
                </c:pt>
                <c:pt idx="33">
                  <c:v>179.5</c:v>
                </c:pt>
                <c:pt idx="34">
                  <c:v>253.5</c:v>
                </c:pt>
                <c:pt idx="35">
                  <c:v>126.25</c:v>
                </c:pt>
                <c:pt idx="36">
                  <c:v>84.5</c:v>
                </c:pt>
                <c:pt idx="37">
                  <c:v>64.5</c:v>
                </c:pt>
                <c:pt idx="38">
                  <c:v>138.25</c:v>
                </c:pt>
                <c:pt idx="39">
                  <c:v>107</c:v>
                </c:pt>
              </c:numCache>
            </c:numRef>
          </c:xVal>
          <c:yVal>
            <c:numRef>
              <c:f>'Real Model'!$L$8:$L$47</c:f>
              <c:numCache>
                <c:formatCode>0.0</c:formatCode>
                <c:ptCount val="40"/>
                <c:pt idx="0">
                  <c:v>1.791044776119403</c:v>
                </c:pt>
                <c:pt idx="1">
                  <c:v>3.1446540880503147</c:v>
                </c:pt>
                <c:pt idx="2">
                  <c:v>2.2471910112359552</c:v>
                </c:pt>
                <c:pt idx="3">
                  <c:v>-9.7297297297297298</c:v>
                </c:pt>
                <c:pt idx="4">
                  <c:v>-4.2553191489361701</c:v>
                </c:pt>
                <c:pt idx="5">
                  <c:v>3.0683403068340307</c:v>
                </c:pt>
                <c:pt idx="6">
                  <c:v>1.5783540022547913</c:v>
                </c:pt>
                <c:pt idx="7">
                  <c:v>2.1660649819494582</c:v>
                </c:pt>
                <c:pt idx="8">
                  <c:v>-1.1661807580174928</c:v>
                </c:pt>
                <c:pt idx="9">
                  <c:v>9.6969696969696972</c:v>
                </c:pt>
                <c:pt idx="10">
                  <c:v>-0.33726812816188867</c:v>
                </c:pt>
                <c:pt idx="11">
                  <c:v>3.3763654419066533</c:v>
                </c:pt>
                <c:pt idx="12">
                  <c:v>5.4644808743169397</c:v>
                </c:pt>
                <c:pt idx="13">
                  <c:v>-8.0428954423592494</c:v>
                </c:pt>
                <c:pt idx="14">
                  <c:v>3.4602076124567476</c:v>
                </c:pt>
                <c:pt idx="15">
                  <c:v>11.158798283261802</c:v>
                </c:pt>
                <c:pt idx="16">
                  <c:v>-0.99173553719008267</c:v>
                </c:pt>
                <c:pt idx="17">
                  <c:v>0.48543689320388345</c:v>
                </c:pt>
                <c:pt idx="18">
                  <c:v>-7.1258907363420425</c:v>
                </c:pt>
                <c:pt idx="19">
                  <c:v>0.81967213114754101</c:v>
                </c:pt>
                <c:pt idx="20">
                  <c:v>-4.5801526717557248</c:v>
                </c:pt>
                <c:pt idx="21">
                  <c:v>2.4691358024691357</c:v>
                </c:pt>
                <c:pt idx="22">
                  <c:v>2.4390243902439024</c:v>
                </c:pt>
                <c:pt idx="23">
                  <c:v>-5.0541516245487363</c:v>
                </c:pt>
                <c:pt idx="24">
                  <c:v>-6.7114093959731544</c:v>
                </c:pt>
                <c:pt idx="25">
                  <c:v>-2.0942408376963351</c:v>
                </c:pt>
                <c:pt idx="26">
                  <c:v>9.454545454545455</c:v>
                </c:pt>
                <c:pt idx="27">
                  <c:v>-5.2401746724890828</c:v>
                </c:pt>
                <c:pt idx="28">
                  <c:v>-7.0588235294117645</c:v>
                </c:pt>
                <c:pt idx="29">
                  <c:v>-2.9556650246305418</c:v>
                </c:pt>
                <c:pt idx="30">
                  <c:v>6.386554621848739</c:v>
                </c:pt>
                <c:pt idx="31">
                  <c:v>6.666666666666667</c:v>
                </c:pt>
                <c:pt idx="32">
                  <c:v>-11.353711790393014</c:v>
                </c:pt>
                <c:pt idx="33">
                  <c:v>-2.2284122562674096</c:v>
                </c:pt>
                <c:pt idx="34">
                  <c:v>-3.1558185404339252</c:v>
                </c:pt>
                <c:pt idx="35">
                  <c:v>-1.1881188118811881</c:v>
                </c:pt>
                <c:pt idx="36">
                  <c:v>2.3668639053254439</c:v>
                </c:pt>
                <c:pt idx="37">
                  <c:v>-7.7519379844961236</c:v>
                </c:pt>
                <c:pt idx="38">
                  <c:v>-3.2549728752260401</c:v>
                </c:pt>
                <c:pt idx="39">
                  <c:v>0.93457943925233633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70848"/>
        <c:axId val="56681600"/>
      </c:scatterChart>
      <c:valAx>
        <c:axId val="56670848"/>
        <c:scaling>
          <c:orientation val="minMax"/>
          <c:min val="25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>
                    <a:latin typeface="+mn-lt"/>
                  </a:defRPr>
                </a:pPr>
                <a:r>
                  <a:rPr lang="en-US" sz="1200" baseline="0">
                    <a:latin typeface="+mn-lt"/>
                  </a:rPr>
                  <a:t>(Mean TM + Mean CM)/2</a:t>
                </a:r>
                <a:endParaRPr lang="ru-RU" sz="1200" baseline="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38360154895748388"/>
              <c:y val="0.9179984923445371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100" b="1">
                <a:latin typeface="+mn-lt"/>
              </a:defRPr>
            </a:pPr>
            <a:endParaRPr lang="ru-RU"/>
          </a:p>
        </c:txPr>
        <c:crossAx val="56681600"/>
        <c:crosses val="autoZero"/>
        <c:crossBetween val="midCat"/>
      </c:valAx>
      <c:valAx>
        <c:axId val="5668160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aseline="0"/>
                </a:pPr>
                <a:r>
                  <a:rPr lang="ru-RU" sz="1200" baseline="0"/>
                  <a:t>% </a:t>
                </a:r>
                <a:r>
                  <a:rPr lang="en-US" sz="1200" baseline="0"/>
                  <a:t>Difference</a:t>
                </a:r>
                <a:endParaRPr lang="ru-RU" sz="1200" baseline="0"/>
              </a:p>
            </c:rich>
          </c:tx>
          <c:layout>
            <c:manualLayout>
              <c:xMode val="edge"/>
              <c:yMode val="edge"/>
              <c:x val="1.7632269650504212E-2"/>
              <c:y val="0.3976673149162873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56670848"/>
        <c:crosses val="autoZero"/>
        <c:crossBetween val="midCat"/>
      </c:valAx>
      <c:spPr>
        <a:solidFill>
          <a:srgbClr val="FFFFCC"/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 Cyr"/>
                <a:cs typeface="Arial Cyr"/>
              </a:defRPr>
            </a:pPr>
            <a:r>
              <a:rPr lang="en-US" sz="1400">
                <a:latin typeface="+mn-lt"/>
              </a:rPr>
              <a:t>Scatter</a:t>
            </a:r>
            <a:r>
              <a:rPr lang="en-US" sz="1400" baseline="0">
                <a:latin typeface="+mn-lt"/>
              </a:rPr>
              <a:t> Plot</a:t>
            </a:r>
            <a:endParaRPr lang="en-US" sz="1400">
              <a:latin typeface="+mn-lt"/>
            </a:endParaRPr>
          </a:p>
        </c:rich>
      </c:tx>
      <c:layout>
        <c:manualLayout>
          <c:xMode val="edge"/>
          <c:yMode val="edge"/>
          <c:x val="0.45565017121204487"/>
          <c:y val="3.02130476933628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31116524103552"/>
          <c:y val="0.10414941526086408"/>
          <c:w val="0.83994472260131336"/>
          <c:h val="0.7495107397633205"/>
        </c:manualLayout>
      </c:layout>
      <c:scatterChart>
        <c:scatterStyle val="lineMarker"/>
        <c:varyColors val="0"/>
        <c:ser>
          <c:idx val="0"/>
          <c:order val="0"/>
          <c:tx>
            <c:v>OLR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2225">
                <a:solidFill>
                  <a:schemeClr val="tx1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0182839340204405"/>
                  <c:y val="0.45456840622194988"/>
                </c:manualLayout>
              </c:layout>
              <c:numFmt formatCode="0.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+mn-lt"/>
                      <a:ea typeface="Arial Cyr"/>
                      <a:cs typeface="Arial Cyr"/>
                    </a:defRPr>
                  </a:pPr>
                  <a:endParaRPr lang="ru-RU"/>
                </a:p>
              </c:txPr>
            </c:trendlineLbl>
          </c:trendline>
          <c:xVal>
            <c:numRef>
              <c:f>'Corrected Model'!$D$8:$D$47</c:f>
              <c:numCache>
                <c:formatCode>0.0</c:formatCode>
                <c:ptCount val="40"/>
                <c:pt idx="0">
                  <c:v>83</c:v>
                </c:pt>
                <c:pt idx="1">
                  <c:v>156.5</c:v>
                </c:pt>
                <c:pt idx="2">
                  <c:v>198</c:v>
                </c:pt>
                <c:pt idx="3">
                  <c:v>48.5</c:v>
                </c:pt>
                <c:pt idx="4">
                  <c:v>72</c:v>
                </c:pt>
                <c:pt idx="5">
                  <c:v>176.5</c:v>
                </c:pt>
                <c:pt idx="6">
                  <c:v>220</c:v>
                </c:pt>
                <c:pt idx="7">
                  <c:v>137</c:v>
                </c:pt>
                <c:pt idx="8">
                  <c:v>172.5</c:v>
                </c:pt>
                <c:pt idx="9">
                  <c:v>78.5</c:v>
                </c:pt>
                <c:pt idx="10">
                  <c:v>148.5</c:v>
                </c:pt>
                <c:pt idx="11">
                  <c:v>247.5</c:v>
                </c:pt>
                <c:pt idx="12">
                  <c:v>44.5</c:v>
                </c:pt>
                <c:pt idx="13">
                  <c:v>97</c:v>
                </c:pt>
                <c:pt idx="14">
                  <c:v>71</c:v>
                </c:pt>
                <c:pt idx="15">
                  <c:v>55</c:v>
                </c:pt>
                <c:pt idx="16">
                  <c:v>152</c:v>
                </c:pt>
                <c:pt idx="17">
                  <c:v>205.5</c:v>
                </c:pt>
                <c:pt idx="18">
                  <c:v>109</c:v>
                </c:pt>
                <c:pt idx="19">
                  <c:v>121.5</c:v>
                </c:pt>
                <c:pt idx="20">
                  <c:v>134</c:v>
                </c:pt>
                <c:pt idx="21">
                  <c:v>100</c:v>
                </c:pt>
                <c:pt idx="22">
                  <c:v>202.5</c:v>
                </c:pt>
                <c:pt idx="23">
                  <c:v>71</c:v>
                </c:pt>
                <c:pt idx="24">
                  <c:v>192.5</c:v>
                </c:pt>
                <c:pt idx="25">
                  <c:v>96.5</c:v>
                </c:pt>
                <c:pt idx="26">
                  <c:v>131</c:v>
                </c:pt>
                <c:pt idx="27">
                  <c:v>117.5</c:v>
                </c:pt>
                <c:pt idx="28">
                  <c:v>88</c:v>
                </c:pt>
                <c:pt idx="29">
                  <c:v>206</c:v>
                </c:pt>
                <c:pt idx="30">
                  <c:v>144</c:v>
                </c:pt>
                <c:pt idx="31">
                  <c:v>72.5</c:v>
                </c:pt>
                <c:pt idx="32">
                  <c:v>60.5</c:v>
                </c:pt>
                <c:pt idx="33">
                  <c:v>181.5</c:v>
                </c:pt>
                <c:pt idx="34">
                  <c:v>257.5</c:v>
                </c:pt>
                <c:pt idx="35">
                  <c:v>127</c:v>
                </c:pt>
                <c:pt idx="36">
                  <c:v>83.5</c:v>
                </c:pt>
                <c:pt idx="37">
                  <c:v>67</c:v>
                </c:pt>
                <c:pt idx="38">
                  <c:v>140.5</c:v>
                </c:pt>
                <c:pt idx="39">
                  <c:v>106.5</c:v>
                </c:pt>
              </c:numCache>
            </c:numRef>
          </c:xVal>
          <c:yVal>
            <c:numRef>
              <c:f>'Corrected Model'!$E$8:$E$47</c:f>
              <c:numCache>
                <c:formatCode>0.0</c:formatCode>
                <c:ptCount val="40"/>
                <c:pt idx="0">
                  <c:v>84.5</c:v>
                </c:pt>
                <c:pt idx="1">
                  <c:v>161.5</c:v>
                </c:pt>
                <c:pt idx="2">
                  <c:v>202.5</c:v>
                </c:pt>
                <c:pt idx="3">
                  <c:v>44</c:v>
                </c:pt>
                <c:pt idx="4">
                  <c:v>69</c:v>
                </c:pt>
                <c:pt idx="5">
                  <c:v>182</c:v>
                </c:pt>
                <c:pt idx="6">
                  <c:v>223.5</c:v>
                </c:pt>
                <c:pt idx="7">
                  <c:v>140</c:v>
                </c:pt>
                <c:pt idx="8">
                  <c:v>170.5</c:v>
                </c:pt>
                <c:pt idx="9">
                  <c:v>86.5</c:v>
                </c:pt>
                <c:pt idx="10">
                  <c:v>148</c:v>
                </c:pt>
                <c:pt idx="11">
                  <c:v>256</c:v>
                </c:pt>
                <c:pt idx="12">
                  <c:v>47</c:v>
                </c:pt>
                <c:pt idx="13">
                  <c:v>89.5</c:v>
                </c:pt>
                <c:pt idx="14">
                  <c:v>73.5</c:v>
                </c:pt>
                <c:pt idx="15">
                  <c:v>61.5</c:v>
                </c:pt>
                <c:pt idx="16">
                  <c:v>150.5</c:v>
                </c:pt>
                <c:pt idx="17">
                  <c:v>206.5</c:v>
                </c:pt>
                <c:pt idx="18">
                  <c:v>101.5</c:v>
                </c:pt>
                <c:pt idx="19">
                  <c:v>122.5</c:v>
                </c:pt>
                <c:pt idx="20">
                  <c:v>128</c:v>
                </c:pt>
                <c:pt idx="21">
                  <c:v>102.5</c:v>
                </c:pt>
                <c:pt idx="22">
                  <c:v>207.5</c:v>
                </c:pt>
                <c:pt idx="23">
                  <c:v>67.5</c:v>
                </c:pt>
                <c:pt idx="24">
                  <c:v>180</c:v>
                </c:pt>
                <c:pt idx="25">
                  <c:v>94.5</c:v>
                </c:pt>
                <c:pt idx="26">
                  <c:v>144</c:v>
                </c:pt>
                <c:pt idx="27">
                  <c:v>111.5</c:v>
                </c:pt>
                <c:pt idx="28">
                  <c:v>82</c:v>
                </c:pt>
                <c:pt idx="29">
                  <c:v>200</c:v>
                </c:pt>
                <c:pt idx="30">
                  <c:v>153.5</c:v>
                </c:pt>
                <c:pt idx="31">
                  <c:v>77.5</c:v>
                </c:pt>
                <c:pt idx="32">
                  <c:v>54</c:v>
                </c:pt>
                <c:pt idx="33">
                  <c:v>177.5</c:v>
                </c:pt>
                <c:pt idx="34">
                  <c:v>249.5</c:v>
                </c:pt>
                <c:pt idx="35">
                  <c:v>125.5</c:v>
                </c:pt>
                <c:pt idx="36">
                  <c:v>85.5</c:v>
                </c:pt>
                <c:pt idx="37">
                  <c:v>62</c:v>
                </c:pt>
                <c:pt idx="38">
                  <c:v>136</c:v>
                </c:pt>
                <c:pt idx="39">
                  <c:v>107.5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32768"/>
        <c:axId val="56834304"/>
      </c:scatterChart>
      <c:valAx>
        <c:axId val="5683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+mn-lt"/>
                    <a:ea typeface="Arial Cyr"/>
                    <a:cs typeface="Arial Cyr"/>
                  </a:defRPr>
                </a:pPr>
                <a:r>
                  <a:rPr lang="en-US">
                    <a:latin typeface="+mn-lt"/>
                  </a:rPr>
                  <a:t>Comparative Method Mean</a:t>
                </a:r>
              </a:p>
            </c:rich>
          </c:tx>
          <c:layout>
            <c:manualLayout>
              <c:xMode val="edge"/>
              <c:yMode val="edge"/>
              <c:x val="0.31291927533448793"/>
              <c:y val="0.929391553328563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 Cyr"/>
                <a:cs typeface="Arial Cyr"/>
              </a:defRPr>
            </a:pPr>
            <a:endParaRPr lang="ru-RU"/>
          </a:p>
        </c:txPr>
        <c:crossAx val="56834304"/>
        <c:crosses val="autoZero"/>
        <c:crossBetween val="midCat"/>
      </c:valAx>
      <c:valAx>
        <c:axId val="5683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+mn-lt"/>
                    <a:ea typeface="Arial Cyr"/>
                    <a:cs typeface="Arial Cyr"/>
                  </a:defRPr>
                </a:pPr>
                <a:r>
                  <a:rPr lang="en-US">
                    <a:latin typeface="+mn-lt"/>
                  </a:rPr>
                  <a:t>Test Method Mean </a:t>
                </a:r>
              </a:p>
            </c:rich>
          </c:tx>
          <c:layout>
            <c:manualLayout>
              <c:xMode val="edge"/>
              <c:yMode val="edge"/>
              <c:x val="1.2505000239663021E-2"/>
              <c:y val="0.337398934127138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 Cyr"/>
                <a:cs typeface="Arial Cyr"/>
              </a:defRPr>
            </a:pPr>
            <a:endParaRPr lang="ru-RU"/>
          </a:p>
        </c:txPr>
        <c:crossAx val="56832768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+mn-lt"/>
                <a:ea typeface="Arial Cyr"/>
                <a:cs typeface="Arial Cyr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+mn-lt"/>
                <a:cs typeface="Arial Cyr"/>
              </a:rPr>
              <a:t>Difference Plot: Absolute Value</a:t>
            </a:r>
          </a:p>
        </c:rich>
      </c:tx>
      <c:layout>
        <c:manualLayout>
          <c:xMode val="edge"/>
          <c:yMode val="edge"/>
          <c:x val="0.32334325008016535"/>
          <c:y val="2.61680573510400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70731707317073"/>
          <c:y val="0.1199189372120664"/>
          <c:w val="0.85213414634146345"/>
          <c:h val="0.76219663482246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'Corrected Model'!$G$8:$G$47</c:f>
              <c:numCache>
                <c:formatCode>0.0</c:formatCode>
                <c:ptCount val="40"/>
                <c:pt idx="0">
                  <c:v>83.916075995614747</c:v>
                </c:pt>
                <c:pt idx="1">
                  <c:v>159.03113645477652</c:v>
                </c:pt>
                <c:pt idx="2">
                  <c:v>200.20928553043404</c:v>
                </c:pt>
                <c:pt idx="3">
                  <c:v>46.487050689172527</c:v>
                </c:pt>
                <c:pt idx="4">
                  <c:v>70.69323914993933</c:v>
                </c:pt>
                <c:pt idx="5">
                  <c:v>179.24521099260528</c:v>
                </c:pt>
                <c:pt idx="6">
                  <c:v>221.67248383747818</c:v>
                </c:pt>
                <c:pt idx="7">
                  <c:v>138.56881437851706</c:v>
                </c:pt>
                <c:pt idx="8">
                  <c:v>171.51536430065255</c:v>
                </c:pt>
                <c:pt idx="9">
                  <c:v>82.662571072476084</c:v>
                </c:pt>
                <c:pt idx="10">
                  <c:v>148.30479468596243</c:v>
                </c:pt>
                <c:pt idx="11">
                  <c:v>251.61552883647502</c:v>
                </c:pt>
                <c:pt idx="12">
                  <c:v>45.981793304464546</c:v>
                </c:pt>
                <c:pt idx="13">
                  <c:v>93.407313687768109</c:v>
                </c:pt>
                <c:pt idx="14">
                  <c:v>72.435353072877348</c:v>
                </c:pt>
                <c:pt idx="15">
                  <c:v>58.456382611709287</c:v>
                </c:pt>
                <c:pt idx="16">
                  <c:v>151.3004135320391</c:v>
                </c:pt>
                <c:pt idx="17">
                  <c:v>205.95227568415675</c:v>
                </c:pt>
                <c:pt idx="18">
                  <c:v>105.38628414893617</c:v>
                </c:pt>
                <c:pt idx="19">
                  <c:v>122.09948245598028</c:v>
                </c:pt>
                <c:pt idx="20">
                  <c:v>131.08984391734899</c:v>
                </c:pt>
                <c:pt idx="21">
                  <c:v>101.38453168736685</c:v>
                </c:pt>
                <c:pt idx="22">
                  <c:v>204.95052322258744</c:v>
                </c:pt>
                <c:pt idx="23">
                  <c:v>69.445867842293325</c:v>
                </c:pt>
                <c:pt idx="24">
                  <c:v>186.24871591574396</c:v>
                </c:pt>
                <c:pt idx="25">
                  <c:v>95.648551379921471</c:v>
                </c:pt>
                <c:pt idx="26">
                  <c:v>137.56180453223973</c:v>
                </c:pt>
                <c:pt idx="27">
                  <c:v>114.61875953324289</c:v>
                </c:pt>
                <c:pt idx="28">
                  <c:v>85.170457149538066</c:v>
                </c:pt>
                <c:pt idx="29">
                  <c:v>202.96366668435738</c:v>
                </c:pt>
                <c:pt idx="30">
                  <c:v>148.79515614733111</c:v>
                </c:pt>
                <c:pt idx="31">
                  <c:v>75.178343226600049</c:v>
                </c:pt>
                <c:pt idx="32">
                  <c:v>57.469526073479244</c:v>
                </c:pt>
                <c:pt idx="33">
                  <c:v>179.50309706966726</c:v>
                </c:pt>
                <c:pt idx="34">
                  <c:v>253.37691983667565</c:v>
                </c:pt>
                <c:pt idx="35">
                  <c:v>126.34422507127231</c:v>
                </c:pt>
                <c:pt idx="36">
                  <c:v>84.664323534045423</c:v>
                </c:pt>
                <c:pt idx="37">
                  <c:v>64.705506380924618</c:v>
                </c:pt>
                <c:pt idx="38">
                  <c:v>138.32582422479436</c:v>
                </c:pt>
                <c:pt idx="39">
                  <c:v>107.12576937952021</c:v>
                </c:pt>
              </c:numCache>
            </c:numRef>
          </c:xVal>
          <c:yVal>
            <c:numRef>
              <c:f>'Corrected Model'!$H$8:$H$47</c:f>
              <c:numCache>
                <c:formatCode>0.0</c:formatCode>
                <c:ptCount val="40"/>
                <c:pt idx="0">
                  <c:v>1.8321519912294946</c:v>
                </c:pt>
                <c:pt idx="1">
                  <c:v>5.0622729095530019</c:v>
                </c:pt>
                <c:pt idx="2">
                  <c:v>4.4185710608681177</c:v>
                </c:pt>
                <c:pt idx="3">
                  <c:v>-4.0258986216549459</c:v>
                </c:pt>
                <c:pt idx="4">
                  <c:v>-2.6135217001213391</c:v>
                </c:pt>
                <c:pt idx="5">
                  <c:v>5.4904219852105598</c:v>
                </c:pt>
                <c:pt idx="6">
                  <c:v>3.344967674956365</c:v>
                </c:pt>
                <c:pt idx="7">
                  <c:v>3.1376287570340935</c:v>
                </c:pt>
                <c:pt idx="8">
                  <c:v>-1.9692713986949002</c:v>
                </c:pt>
                <c:pt idx="9">
                  <c:v>8.3251421449521814</c:v>
                </c:pt>
                <c:pt idx="10">
                  <c:v>-0.39041062807513072</c:v>
                </c:pt>
                <c:pt idx="11">
                  <c:v>8.231057672950044</c:v>
                </c:pt>
                <c:pt idx="12">
                  <c:v>2.9635866089290843</c:v>
                </c:pt>
                <c:pt idx="13">
                  <c:v>-7.1853726244637812</c:v>
                </c:pt>
                <c:pt idx="14">
                  <c:v>2.8707061457547098</c:v>
                </c:pt>
                <c:pt idx="15">
                  <c:v>6.9127652234185746</c:v>
                </c:pt>
                <c:pt idx="16">
                  <c:v>-1.3991729359217686</c:v>
                </c:pt>
                <c:pt idx="17">
                  <c:v>0.90455136831349137</c:v>
                </c:pt>
                <c:pt idx="18">
                  <c:v>-7.227431702127646</c:v>
                </c:pt>
                <c:pt idx="19">
                  <c:v>1.198964911960573</c:v>
                </c:pt>
                <c:pt idx="20">
                  <c:v>-5.8203121653020276</c:v>
                </c:pt>
                <c:pt idx="21">
                  <c:v>2.7690633747336904</c:v>
                </c:pt>
                <c:pt idx="22">
                  <c:v>4.9010464451748419</c:v>
                </c:pt>
                <c:pt idx="23">
                  <c:v>-3.1082643154133649</c:v>
                </c:pt>
                <c:pt idx="24">
                  <c:v>-12.502568168512113</c:v>
                </c:pt>
                <c:pt idx="25">
                  <c:v>-1.702897240157057</c:v>
                </c:pt>
                <c:pt idx="26">
                  <c:v>13.123609064479467</c:v>
                </c:pt>
                <c:pt idx="27">
                  <c:v>-5.7624809335142118</c:v>
                </c:pt>
                <c:pt idx="28">
                  <c:v>-5.6590857009238675</c:v>
                </c:pt>
                <c:pt idx="29">
                  <c:v>-6.0726666312852444</c:v>
                </c:pt>
                <c:pt idx="30">
                  <c:v>9.5903122946622545</c:v>
                </c:pt>
                <c:pt idx="31">
                  <c:v>5.3566864532000835</c:v>
                </c:pt>
                <c:pt idx="32">
                  <c:v>-6.0609478530415046</c:v>
                </c:pt>
                <c:pt idx="33">
                  <c:v>-3.9938058606654749</c:v>
                </c:pt>
                <c:pt idx="34">
                  <c:v>-8.2461603266486918</c:v>
                </c:pt>
                <c:pt idx="35">
                  <c:v>-1.3115498574553897</c:v>
                </c:pt>
                <c:pt idx="36">
                  <c:v>2.3286470680908451</c:v>
                </c:pt>
                <c:pt idx="37">
                  <c:v>-4.5889872381507502</c:v>
                </c:pt>
                <c:pt idx="38">
                  <c:v>-4.3483515504112802</c:v>
                </c:pt>
                <c:pt idx="39">
                  <c:v>1.2515387590404146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8880"/>
        <c:axId val="56873728"/>
      </c:scatterChart>
      <c:valAx>
        <c:axId val="56858880"/>
        <c:scaling>
          <c:orientation val="minMax"/>
          <c:min val="25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+mn-lt"/>
                    <a:ea typeface="Arial Cyr"/>
                    <a:cs typeface="Arial Cyr"/>
                  </a:defRPr>
                </a:pPr>
                <a:r>
                  <a:rPr lang="en-US">
                    <a:latin typeface="+mn-lt"/>
                  </a:rPr>
                  <a:t>(Mean TM + Mean CM)/2</a:t>
                </a:r>
              </a:p>
            </c:rich>
          </c:tx>
          <c:layout>
            <c:manualLayout>
              <c:xMode val="edge"/>
              <c:yMode val="edge"/>
              <c:x val="0.36128050735739697"/>
              <c:y val="0.919398519214948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 Cyr"/>
                <a:cs typeface="Arial Cyr"/>
              </a:defRPr>
            </a:pPr>
            <a:endParaRPr lang="ru-RU"/>
          </a:p>
        </c:txPr>
        <c:crossAx val="56873728"/>
        <c:crosses val="autoZero"/>
        <c:crossBetween val="midCat"/>
      </c:valAx>
      <c:valAx>
        <c:axId val="56873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+mn-lt"/>
                    <a:ea typeface="Arial Cyr"/>
                    <a:cs typeface="Arial Cyr"/>
                  </a:defRPr>
                </a:pPr>
                <a:r>
                  <a:rPr lang="en-US">
                    <a:latin typeface="+mn-lt"/>
                  </a:rPr>
                  <a:t>Mean</a:t>
                </a:r>
                <a:r>
                  <a:rPr lang="en-US" baseline="0">
                    <a:latin typeface="+mn-lt"/>
                  </a:rPr>
                  <a:t>  </a:t>
                </a:r>
                <a:r>
                  <a:rPr lang="en-US">
                    <a:latin typeface="+mn-lt"/>
                  </a:rPr>
                  <a:t>TM - Mean</a:t>
                </a:r>
                <a:r>
                  <a:rPr lang="en-US" baseline="0">
                    <a:latin typeface="+mn-lt"/>
                  </a:rPr>
                  <a:t>  </a:t>
                </a:r>
                <a:r>
                  <a:rPr lang="en-US">
                    <a:latin typeface="+mn-lt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1.6768315810234705E-2"/>
              <c:y val="0.298781127968760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 Cyr"/>
                <a:cs typeface="Arial Cyr"/>
              </a:defRPr>
            </a:pPr>
            <a:endParaRPr lang="ru-RU"/>
          </a:p>
        </c:txPr>
        <c:crossAx val="56858880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477" r="0.750000000000004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Difference Plot :</a:t>
            </a:r>
            <a:r>
              <a:rPr lang="en-US" sz="1400" baseline="0"/>
              <a:t> Relative Value</a:t>
            </a:r>
            <a:endParaRPr lang="en-US" sz="1400"/>
          </a:p>
        </c:rich>
      </c:tx>
      <c:layout>
        <c:manualLayout>
          <c:xMode val="edge"/>
          <c:yMode val="edge"/>
          <c:x val="0.30895398314118588"/>
          <c:y val="2.6272577996716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16583460127453"/>
          <c:y val="0.11508449374862625"/>
          <c:w val="0.85159139064562084"/>
          <c:h val="0.77716975033293267"/>
        </c:manualLayout>
      </c:layout>
      <c:scatterChart>
        <c:scatterStyle val="lineMarker"/>
        <c:varyColors val="0"/>
        <c:ser>
          <c:idx val="0"/>
          <c:order val="0"/>
          <c:tx>
            <c:v>Difference %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2060"/>
              </a:solidFill>
            </c:spPr>
          </c:marker>
          <c:xVal>
            <c:numRef>
              <c:f>'Corrected Model'!$G$8:$G$47</c:f>
              <c:numCache>
                <c:formatCode>0.0</c:formatCode>
                <c:ptCount val="40"/>
                <c:pt idx="0">
                  <c:v>83.916075995614747</c:v>
                </c:pt>
                <c:pt idx="1">
                  <c:v>159.03113645477652</c:v>
                </c:pt>
                <c:pt idx="2">
                  <c:v>200.20928553043404</c:v>
                </c:pt>
                <c:pt idx="3">
                  <c:v>46.487050689172527</c:v>
                </c:pt>
                <c:pt idx="4">
                  <c:v>70.69323914993933</c:v>
                </c:pt>
                <c:pt idx="5">
                  <c:v>179.24521099260528</c:v>
                </c:pt>
                <c:pt idx="6">
                  <c:v>221.67248383747818</c:v>
                </c:pt>
                <c:pt idx="7">
                  <c:v>138.56881437851706</c:v>
                </c:pt>
                <c:pt idx="8">
                  <c:v>171.51536430065255</c:v>
                </c:pt>
                <c:pt idx="9">
                  <c:v>82.662571072476084</c:v>
                </c:pt>
                <c:pt idx="10">
                  <c:v>148.30479468596243</c:v>
                </c:pt>
                <c:pt idx="11">
                  <c:v>251.61552883647502</c:v>
                </c:pt>
                <c:pt idx="12">
                  <c:v>45.981793304464546</c:v>
                </c:pt>
                <c:pt idx="13">
                  <c:v>93.407313687768109</c:v>
                </c:pt>
                <c:pt idx="14">
                  <c:v>72.435353072877348</c:v>
                </c:pt>
                <c:pt idx="15">
                  <c:v>58.456382611709287</c:v>
                </c:pt>
                <c:pt idx="16">
                  <c:v>151.3004135320391</c:v>
                </c:pt>
                <c:pt idx="17">
                  <c:v>205.95227568415675</c:v>
                </c:pt>
                <c:pt idx="18">
                  <c:v>105.38628414893617</c:v>
                </c:pt>
                <c:pt idx="19">
                  <c:v>122.09948245598028</c:v>
                </c:pt>
                <c:pt idx="20">
                  <c:v>131.08984391734899</c:v>
                </c:pt>
                <c:pt idx="21">
                  <c:v>101.38453168736685</c:v>
                </c:pt>
                <c:pt idx="22">
                  <c:v>204.95052322258744</c:v>
                </c:pt>
                <c:pt idx="23">
                  <c:v>69.445867842293325</c:v>
                </c:pt>
                <c:pt idx="24">
                  <c:v>186.24871591574396</c:v>
                </c:pt>
                <c:pt idx="25">
                  <c:v>95.648551379921471</c:v>
                </c:pt>
                <c:pt idx="26">
                  <c:v>137.56180453223973</c:v>
                </c:pt>
                <c:pt idx="27">
                  <c:v>114.61875953324289</c:v>
                </c:pt>
                <c:pt idx="28">
                  <c:v>85.170457149538066</c:v>
                </c:pt>
                <c:pt idx="29">
                  <c:v>202.96366668435738</c:v>
                </c:pt>
                <c:pt idx="30">
                  <c:v>148.79515614733111</c:v>
                </c:pt>
                <c:pt idx="31">
                  <c:v>75.178343226600049</c:v>
                </c:pt>
                <c:pt idx="32">
                  <c:v>57.469526073479244</c:v>
                </c:pt>
                <c:pt idx="33">
                  <c:v>179.50309706966726</c:v>
                </c:pt>
                <c:pt idx="34">
                  <c:v>253.37691983667565</c:v>
                </c:pt>
                <c:pt idx="35">
                  <c:v>126.34422507127231</c:v>
                </c:pt>
                <c:pt idx="36">
                  <c:v>84.664323534045423</c:v>
                </c:pt>
                <c:pt idx="37">
                  <c:v>64.705506380924618</c:v>
                </c:pt>
                <c:pt idx="38">
                  <c:v>138.32582422479436</c:v>
                </c:pt>
                <c:pt idx="39">
                  <c:v>107.12576937952021</c:v>
                </c:pt>
              </c:numCache>
            </c:numRef>
          </c:xVal>
          <c:yVal>
            <c:numRef>
              <c:f>'Corrected Model'!$I$8:$I$47</c:f>
              <c:numCache>
                <c:formatCode>0.0</c:formatCode>
                <c:ptCount val="40"/>
                <c:pt idx="0">
                  <c:v>2.1833146622885922</c:v>
                </c:pt>
                <c:pt idx="1">
                  <c:v>3.1831960849959429</c:v>
                </c:pt>
                <c:pt idx="2">
                  <c:v>2.2069760896261954</c:v>
                </c:pt>
                <c:pt idx="3">
                  <c:v>-8.6602582051793462</c:v>
                </c:pt>
                <c:pt idx="4">
                  <c:v>-3.6969896011952401</c:v>
                </c:pt>
                <c:pt idx="5">
                  <c:v>3.0630787594303235</c:v>
                </c:pt>
                <c:pt idx="6">
                  <c:v>1.5089683739948381</c:v>
                </c:pt>
                <c:pt idx="7">
                  <c:v>2.2643108921054131</c:v>
                </c:pt>
                <c:pt idx="8">
                  <c:v>-1.148160345123908</c:v>
                </c:pt>
                <c:pt idx="9">
                  <c:v>10.071235429700033</c:v>
                </c:pt>
                <c:pt idx="10">
                  <c:v>-0.26324882408679429</c:v>
                </c:pt>
                <c:pt idx="11">
                  <c:v>3.2712836568602293</c:v>
                </c:pt>
                <c:pt idx="12">
                  <c:v>6.4451305526645006</c:v>
                </c:pt>
                <c:pt idx="13">
                  <c:v>-7.6925160790752098</c:v>
                </c:pt>
                <c:pt idx="14">
                  <c:v>3.9631285331990949</c:v>
                </c:pt>
                <c:pt idx="15">
                  <c:v>11.8255097468756</c:v>
                </c:pt>
                <c:pt idx="16">
                  <c:v>-0.92476477972446669</c:v>
                </c:pt>
                <c:pt idx="17">
                  <c:v>0.43920435708158362</c:v>
                </c:pt>
                <c:pt idx="18">
                  <c:v>-6.8580382736652403</c:v>
                </c:pt>
                <c:pt idx="19">
                  <c:v>0.98195740706176027</c:v>
                </c:pt>
                <c:pt idx="20">
                  <c:v>-4.439941334411599</c:v>
                </c:pt>
                <c:pt idx="21">
                  <c:v>2.7312483755140069</c:v>
                </c:pt>
                <c:pt idx="22">
                  <c:v>2.3913315116800353</c:v>
                </c:pt>
                <c:pt idx="23">
                  <c:v>-4.4758088738584334</c:v>
                </c:pt>
                <c:pt idx="24">
                  <c:v>-6.7128345594436647</c:v>
                </c:pt>
                <c:pt idx="25">
                  <c:v>-1.7803690861903938</c:v>
                </c:pt>
                <c:pt idx="26">
                  <c:v>9.5401547755967009</c:v>
                </c:pt>
                <c:pt idx="27">
                  <c:v>-5.0275198902697236</c:v>
                </c:pt>
                <c:pt idx="28">
                  <c:v>-6.6444233016008418</c:v>
                </c:pt>
                <c:pt idx="29">
                  <c:v>-2.9919969078649244</c:v>
                </c:pt>
                <c:pt idx="30">
                  <c:v>6.4453121613490598</c:v>
                </c:pt>
                <c:pt idx="31">
                  <c:v>7.1253052718309302</c:v>
                </c:pt>
                <c:pt idx="32">
                  <c:v>-10.546368253136649</c:v>
                </c:pt>
                <c:pt idx="33">
                  <c:v>-2.2249230937310411</c:v>
                </c:pt>
                <c:pt idx="34">
                  <c:v>-3.2545033430685351</c:v>
                </c:pt>
                <c:pt idx="35">
                  <c:v>-1.038076617048012</c:v>
                </c:pt>
                <c:pt idx="36">
                  <c:v>2.7504466709102613</c:v>
                </c:pt>
                <c:pt idx="37">
                  <c:v>-7.0921123947862306</c:v>
                </c:pt>
                <c:pt idx="38">
                  <c:v>-3.1435573037647262</c:v>
                </c:pt>
                <c:pt idx="39">
                  <c:v>1.1682891672931852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93504"/>
        <c:axId val="73095808"/>
      </c:scatterChart>
      <c:valAx>
        <c:axId val="73093504"/>
        <c:scaling>
          <c:orientation val="minMax"/>
          <c:min val="25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>
                    <a:latin typeface="+mn-lt"/>
                  </a:defRPr>
                </a:pPr>
                <a:r>
                  <a:rPr lang="en-US" sz="1200" baseline="0">
                    <a:latin typeface="+mn-lt"/>
                  </a:rPr>
                  <a:t>(Mean TM + Mean CM)/2</a:t>
                </a:r>
                <a:endParaRPr lang="ru-RU" sz="1200" baseline="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38360154895748388"/>
              <c:y val="0.9179984923445375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100" b="1">
                <a:latin typeface="+mn-lt"/>
              </a:defRPr>
            </a:pPr>
            <a:endParaRPr lang="ru-RU"/>
          </a:p>
        </c:txPr>
        <c:crossAx val="73095808"/>
        <c:crosses val="autoZero"/>
        <c:crossBetween val="midCat"/>
      </c:valAx>
      <c:valAx>
        <c:axId val="730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aseline="0"/>
                </a:pPr>
                <a:r>
                  <a:rPr lang="ru-RU" sz="1200" baseline="0"/>
                  <a:t>% </a:t>
                </a:r>
                <a:r>
                  <a:rPr lang="en-US" sz="1200" baseline="0"/>
                  <a:t>Difference</a:t>
                </a:r>
                <a:endParaRPr lang="ru-RU" sz="1200" baseline="0"/>
              </a:p>
            </c:rich>
          </c:tx>
          <c:layout>
            <c:manualLayout>
              <c:xMode val="edge"/>
              <c:yMode val="edge"/>
              <c:x val="1.7632269650504212E-2"/>
              <c:y val="0.3976673149162873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73093504"/>
        <c:crosses val="autoZero"/>
        <c:crossBetween val="midCat"/>
      </c:valAx>
      <c:spPr>
        <a:solidFill>
          <a:srgbClr val="FFFFCC"/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Scetter Plot :</a:t>
            </a:r>
            <a:r>
              <a:rPr lang="en-US" sz="1400" baseline="0"/>
              <a:t> </a:t>
            </a:r>
            <a:r>
              <a:rPr lang="en-US" sz="1400"/>
              <a:t>Corrected Model </a:t>
            </a:r>
          </a:p>
        </c:rich>
      </c:tx>
      <c:layout>
        <c:manualLayout>
          <c:xMode val="edge"/>
          <c:yMode val="edge"/>
          <c:x val="0.33629599274068522"/>
          <c:y val="3.5608730726841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88986832036283"/>
          <c:y val="0.11584279237822546"/>
          <c:w val="0.82648529528604453"/>
          <c:h val="0.74851620820124576"/>
        </c:manualLayout>
      </c:layout>
      <c:scatterChart>
        <c:scatterStyle val="lineMarker"/>
        <c:varyColors val="0"/>
        <c:ser>
          <c:idx val="0"/>
          <c:order val="0"/>
          <c:tx>
            <c:v>Corrected Model 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22225">
                <a:solidFill>
                  <a:schemeClr val="tx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8946567040336705E-2"/>
                  <c:y val="0.45675858699480798"/>
                </c:manualLayout>
              </c:layout>
              <c:numFmt formatCode="#,##0.000" sourceLinked="0"/>
              <c:txPr>
                <a:bodyPr/>
                <a:lstStyle/>
                <a:p>
                  <a:pPr>
                    <a:defRPr sz="1200" b="1"/>
                  </a:pPr>
                  <a:endParaRPr lang="ru-RU"/>
                </a:p>
              </c:txPr>
            </c:trendlineLbl>
          </c:trendline>
          <c:xVal>
            <c:numRef>
              <c:f>'Corrected Model'!$D$8:$D$47</c:f>
              <c:numCache>
                <c:formatCode>0.0</c:formatCode>
                <c:ptCount val="40"/>
                <c:pt idx="0">
                  <c:v>83</c:v>
                </c:pt>
                <c:pt idx="1">
                  <c:v>156.5</c:v>
                </c:pt>
                <c:pt idx="2">
                  <c:v>198</c:v>
                </c:pt>
                <c:pt idx="3">
                  <c:v>48.5</c:v>
                </c:pt>
                <c:pt idx="4">
                  <c:v>72</c:v>
                </c:pt>
                <c:pt idx="5">
                  <c:v>176.5</c:v>
                </c:pt>
                <c:pt idx="6">
                  <c:v>220</c:v>
                </c:pt>
                <c:pt idx="7">
                  <c:v>137</c:v>
                </c:pt>
                <c:pt idx="8">
                  <c:v>172.5</c:v>
                </c:pt>
                <c:pt idx="9">
                  <c:v>78.5</c:v>
                </c:pt>
                <c:pt idx="10">
                  <c:v>148.5</c:v>
                </c:pt>
                <c:pt idx="11">
                  <c:v>247.5</c:v>
                </c:pt>
                <c:pt idx="12">
                  <c:v>44.5</c:v>
                </c:pt>
                <c:pt idx="13">
                  <c:v>97</c:v>
                </c:pt>
                <c:pt idx="14">
                  <c:v>71</c:v>
                </c:pt>
                <c:pt idx="15">
                  <c:v>55</c:v>
                </c:pt>
                <c:pt idx="16">
                  <c:v>152</c:v>
                </c:pt>
                <c:pt idx="17">
                  <c:v>205.5</c:v>
                </c:pt>
                <c:pt idx="18">
                  <c:v>109</c:v>
                </c:pt>
                <c:pt idx="19">
                  <c:v>121.5</c:v>
                </c:pt>
                <c:pt idx="20">
                  <c:v>134</c:v>
                </c:pt>
                <c:pt idx="21">
                  <c:v>100</c:v>
                </c:pt>
                <c:pt idx="22">
                  <c:v>202.5</c:v>
                </c:pt>
                <c:pt idx="23">
                  <c:v>71</c:v>
                </c:pt>
                <c:pt idx="24">
                  <c:v>192.5</c:v>
                </c:pt>
                <c:pt idx="25">
                  <c:v>96.5</c:v>
                </c:pt>
                <c:pt idx="26">
                  <c:v>131</c:v>
                </c:pt>
                <c:pt idx="27">
                  <c:v>117.5</c:v>
                </c:pt>
                <c:pt idx="28">
                  <c:v>88</c:v>
                </c:pt>
                <c:pt idx="29">
                  <c:v>206</c:v>
                </c:pt>
                <c:pt idx="30">
                  <c:v>144</c:v>
                </c:pt>
                <c:pt idx="31">
                  <c:v>72.5</c:v>
                </c:pt>
                <c:pt idx="32">
                  <c:v>60.5</c:v>
                </c:pt>
                <c:pt idx="33">
                  <c:v>181.5</c:v>
                </c:pt>
                <c:pt idx="34">
                  <c:v>257.5</c:v>
                </c:pt>
                <c:pt idx="35">
                  <c:v>127</c:v>
                </c:pt>
                <c:pt idx="36">
                  <c:v>83.5</c:v>
                </c:pt>
                <c:pt idx="37">
                  <c:v>67</c:v>
                </c:pt>
                <c:pt idx="38">
                  <c:v>140.5</c:v>
                </c:pt>
                <c:pt idx="39">
                  <c:v>106.5</c:v>
                </c:pt>
              </c:numCache>
            </c:numRef>
          </c:xVal>
          <c:yVal>
            <c:numRef>
              <c:f>'Corrected Model'!$F$8:$F$47</c:f>
              <c:numCache>
                <c:formatCode>0.0</c:formatCode>
                <c:ptCount val="40"/>
                <c:pt idx="0">
                  <c:v>84.832151991229495</c:v>
                </c:pt>
                <c:pt idx="1">
                  <c:v>161.562272909553</c:v>
                </c:pt>
                <c:pt idx="2">
                  <c:v>202.41857106086812</c:v>
                </c:pt>
                <c:pt idx="3">
                  <c:v>44.474101378345054</c:v>
                </c:pt>
                <c:pt idx="4">
                  <c:v>69.386478299878661</c:v>
                </c:pt>
                <c:pt idx="5">
                  <c:v>181.99042198521056</c:v>
                </c:pt>
                <c:pt idx="6">
                  <c:v>223.34496767495637</c:v>
                </c:pt>
                <c:pt idx="7">
                  <c:v>140.13762875703409</c:v>
                </c:pt>
                <c:pt idx="8">
                  <c:v>170.5307286013051</c:v>
                </c:pt>
                <c:pt idx="9">
                  <c:v>86.825142144952181</c:v>
                </c:pt>
                <c:pt idx="10">
                  <c:v>148.10958937192487</c:v>
                </c:pt>
                <c:pt idx="11">
                  <c:v>255.73105767295004</c:v>
                </c:pt>
                <c:pt idx="12">
                  <c:v>47.463586608929084</c:v>
                </c:pt>
                <c:pt idx="13">
                  <c:v>89.814627375536219</c:v>
                </c:pt>
                <c:pt idx="14">
                  <c:v>73.87070614575471</c:v>
                </c:pt>
                <c:pt idx="15">
                  <c:v>61.912765223418575</c:v>
                </c:pt>
                <c:pt idx="16">
                  <c:v>150.60082706407823</c:v>
                </c:pt>
                <c:pt idx="17">
                  <c:v>206.40455136831349</c:v>
                </c:pt>
                <c:pt idx="18">
                  <c:v>101.77256829787235</c:v>
                </c:pt>
                <c:pt idx="19">
                  <c:v>122.69896491196057</c:v>
                </c:pt>
                <c:pt idx="20">
                  <c:v>128.17968783469797</c:v>
                </c:pt>
                <c:pt idx="21">
                  <c:v>102.76906337473369</c:v>
                </c:pt>
                <c:pt idx="22">
                  <c:v>207.40104644517484</c:v>
                </c:pt>
                <c:pt idx="23">
                  <c:v>67.891735684586635</c:v>
                </c:pt>
                <c:pt idx="24">
                  <c:v>179.99743183148789</c:v>
                </c:pt>
                <c:pt idx="25">
                  <c:v>94.797102759842943</c:v>
                </c:pt>
                <c:pt idx="26">
                  <c:v>144.12360906447947</c:v>
                </c:pt>
                <c:pt idx="27">
                  <c:v>111.73751906648579</c:v>
                </c:pt>
                <c:pt idx="28">
                  <c:v>82.340914299076132</c:v>
                </c:pt>
                <c:pt idx="29">
                  <c:v>199.92733336871476</c:v>
                </c:pt>
                <c:pt idx="30">
                  <c:v>153.59031229466225</c:v>
                </c:pt>
                <c:pt idx="31">
                  <c:v>77.856686453200084</c:v>
                </c:pt>
                <c:pt idx="32">
                  <c:v>54.439052146958495</c:v>
                </c:pt>
                <c:pt idx="33">
                  <c:v>177.50619413933453</c:v>
                </c:pt>
                <c:pt idx="34">
                  <c:v>249.25383967335131</c:v>
                </c:pt>
                <c:pt idx="35">
                  <c:v>125.68845014254461</c:v>
                </c:pt>
                <c:pt idx="36">
                  <c:v>85.828647068090845</c:v>
                </c:pt>
                <c:pt idx="37">
                  <c:v>62.41101276184925</c:v>
                </c:pt>
                <c:pt idx="38">
                  <c:v>136.15164844958872</c:v>
                </c:pt>
                <c:pt idx="39">
                  <c:v>107.75153875904041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27808"/>
        <c:axId val="73134080"/>
      </c:scatterChart>
      <c:valAx>
        <c:axId val="7312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aseline="0"/>
                  <a:t>Comparative Method Mean</a:t>
                </a:r>
                <a:endParaRPr lang="ru-RU" sz="1200"/>
              </a:p>
            </c:rich>
          </c:tx>
          <c:layout>
            <c:manualLayout>
              <c:xMode val="edge"/>
              <c:yMode val="edge"/>
              <c:x val="0.37584024430406415"/>
              <c:y val="0.9304868709593114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73134080"/>
        <c:crosses val="autoZero"/>
        <c:crossBetween val="midCat"/>
      </c:valAx>
      <c:valAx>
        <c:axId val="73134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Corrected</a:t>
                </a:r>
                <a:r>
                  <a:rPr lang="en-US" sz="1200" baseline="0"/>
                  <a:t> </a:t>
                </a:r>
                <a:r>
                  <a:rPr lang="en-US" sz="1200"/>
                  <a:t>Test Method Mean</a:t>
                </a:r>
                <a:r>
                  <a:rPr lang="en-US" sz="1200" baseline="0"/>
                  <a:t> </a:t>
                </a:r>
                <a:endParaRPr lang="ru-RU" sz="1200"/>
              </a:p>
            </c:rich>
          </c:tx>
          <c:layout>
            <c:manualLayout>
              <c:xMode val="edge"/>
              <c:yMode val="edge"/>
              <c:x val="1.4751297351771513E-2"/>
              <c:y val="0.2765077092636156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73127808"/>
        <c:crosses val="autoZero"/>
        <c:crossBetween val="midCat"/>
      </c:valAx>
      <c:spPr>
        <a:solidFill>
          <a:srgbClr val="FFFFCC"/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Linear</a:t>
            </a:r>
            <a:r>
              <a:rPr lang="en-US" sz="1400" baseline="0"/>
              <a:t> Regression Model </a:t>
            </a:r>
            <a:endParaRPr lang="ru-RU" sz="1400"/>
          </a:p>
        </c:rich>
      </c:tx>
      <c:layout>
        <c:manualLayout>
          <c:xMode val="edge"/>
          <c:yMode val="edge"/>
          <c:x val="3.2967142558734709E-2"/>
          <c:y val="2.53364149238437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566506907736552E-2"/>
          <c:y val="8.1585652225251895E-2"/>
          <c:w val="0.8972679119546465"/>
          <c:h val="0.83754754669197562"/>
        </c:manualLayout>
      </c:layout>
      <c:scatterChart>
        <c:scatterStyle val="smoothMarker"/>
        <c:varyColors val="0"/>
        <c:ser>
          <c:idx val="0"/>
          <c:order val="0"/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'Linear Regression Model'!$B$6:$B$25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-1</c:v>
                </c:pt>
                <c:pt idx="11">
                  <c:v>-2</c:v>
                </c:pt>
                <c:pt idx="12">
                  <c:v>-3</c:v>
                </c:pt>
                <c:pt idx="13">
                  <c:v>-4</c:v>
                </c:pt>
                <c:pt idx="14">
                  <c:v>-5</c:v>
                </c:pt>
                <c:pt idx="15">
                  <c:v>-6</c:v>
                </c:pt>
                <c:pt idx="16">
                  <c:v>-7</c:v>
                </c:pt>
                <c:pt idx="17">
                  <c:v>-8</c:v>
                </c:pt>
                <c:pt idx="18">
                  <c:v>-9</c:v>
                </c:pt>
                <c:pt idx="19">
                  <c:v>-10</c:v>
                </c:pt>
              </c:numCache>
            </c:numRef>
          </c:xVal>
          <c:yVal>
            <c:numRef>
              <c:f>'Linear Regression Model'!$C$6:$C$25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-1</c:v>
                </c:pt>
                <c:pt idx="11">
                  <c:v>-2</c:v>
                </c:pt>
                <c:pt idx="12">
                  <c:v>-3</c:v>
                </c:pt>
                <c:pt idx="13">
                  <c:v>-4</c:v>
                </c:pt>
                <c:pt idx="14">
                  <c:v>-5</c:v>
                </c:pt>
                <c:pt idx="15">
                  <c:v>-6</c:v>
                </c:pt>
                <c:pt idx="16">
                  <c:v>-7</c:v>
                </c:pt>
                <c:pt idx="17">
                  <c:v>-8</c:v>
                </c:pt>
                <c:pt idx="18">
                  <c:v>-9</c:v>
                </c:pt>
                <c:pt idx="19">
                  <c:v>-10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02976"/>
        <c:axId val="75904896"/>
      </c:scatterChart>
      <c:valAx>
        <c:axId val="75902976"/>
        <c:scaling>
          <c:orientation val="minMax"/>
          <c:max val="15"/>
          <c:min val="-15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 baseline="0"/>
                  <a:t> Y</a:t>
                </a:r>
                <a:endParaRPr lang="ru-RU" sz="1400"/>
              </a:p>
            </c:rich>
          </c:tx>
          <c:layout>
            <c:manualLayout>
              <c:xMode val="edge"/>
              <c:yMode val="edge"/>
              <c:x val="0.48327118739954783"/>
              <c:y val="0.928544961298141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75904896"/>
        <c:crosses val="autoZero"/>
        <c:crossBetween val="midCat"/>
      </c:valAx>
      <c:valAx>
        <c:axId val="75904896"/>
        <c:scaling>
          <c:orientation val="minMax"/>
          <c:max val="15"/>
          <c:min val="-1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X</a:t>
                </a:r>
                <a:endParaRPr lang="ru-RU" sz="1400"/>
              </a:p>
            </c:rich>
          </c:tx>
          <c:layout>
            <c:manualLayout>
              <c:xMode val="edge"/>
              <c:yMode val="edge"/>
              <c:x val="1.2783555177756024E-2"/>
              <c:y val="0.464139703161413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200" b="1">
                <a:latin typeface="+mn-lt"/>
              </a:defRPr>
            </a:pPr>
            <a:endParaRPr lang="ru-RU"/>
          </a:p>
        </c:txPr>
        <c:crossAx val="759029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Spin" dx="16" fmlaLink="$T$4" inc="2" max="30000" page="10" val="0"/>
</file>

<file path=xl/ctrlProps/ctrlProp2.xml><?xml version="1.0" encoding="utf-8"?>
<formControlPr xmlns="http://schemas.microsoft.com/office/spreadsheetml/2009/9/main" objectType="Spin" dx="16" fmlaLink="$V$3" inc="20" max="10000" page="10" val="10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10</xdr:col>
      <xdr:colOff>508000</xdr:colOff>
      <xdr:row>74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609601</xdr:colOff>
      <xdr:row>52</xdr:row>
      <xdr:rowOff>0</xdr:rowOff>
    </xdr:from>
    <xdr:to>
      <xdr:col>20</xdr:col>
      <xdr:colOff>0</xdr:colOff>
      <xdr:row>70</xdr:row>
      <xdr:rowOff>203199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</xdr:colOff>
      <xdr:row>71</xdr:row>
      <xdr:rowOff>101603</xdr:rowOff>
    </xdr:from>
    <xdr:to>
      <xdr:col>20</xdr:col>
      <xdr:colOff>1</xdr:colOff>
      <xdr:row>91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0</xdr:rowOff>
    </xdr:from>
    <xdr:to>
      <xdr:col>9</xdr:col>
      <xdr:colOff>581025</xdr:colOff>
      <xdr:row>70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165100</xdr:colOff>
      <xdr:row>4</xdr:row>
      <xdr:rowOff>0</xdr:rowOff>
    </xdr:from>
    <xdr:to>
      <xdr:col>18</xdr:col>
      <xdr:colOff>609600</xdr:colOff>
      <xdr:row>23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149225</xdr:colOff>
      <xdr:row>23</xdr:row>
      <xdr:rowOff>85724</xdr:rowOff>
    </xdr:from>
    <xdr:to>
      <xdr:col>19</xdr:col>
      <xdr:colOff>6350</xdr:colOff>
      <xdr:row>42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69850</xdr:colOff>
      <xdr:row>48</xdr:row>
      <xdr:rowOff>0</xdr:rowOff>
    </xdr:from>
    <xdr:to>
      <xdr:col>19</xdr:col>
      <xdr:colOff>552450</xdr:colOff>
      <xdr:row>70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0</xdr:row>
      <xdr:rowOff>200024</xdr:rowOff>
    </xdr:from>
    <xdr:to>
      <xdr:col>13</xdr:col>
      <xdr:colOff>19051</xdr:colOff>
      <xdr:row>21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4</xdr:row>
          <xdr:rowOff>66675</xdr:rowOff>
        </xdr:from>
        <xdr:to>
          <xdr:col>19</xdr:col>
          <xdr:colOff>361950</xdr:colOff>
          <xdr:row>7</xdr:row>
          <xdr:rowOff>190500</xdr:rowOff>
        </xdr:to>
        <xdr:sp macro="" textlink="">
          <xdr:nvSpPr>
            <xdr:cNvPr id="90113" name="Spinner 1" hidden="1">
              <a:extLst>
                <a:ext uri="{63B3BB69-23CF-44E3-9099-C40C66FF867C}">
                  <a14:compatExt spid="_x0000_s90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4</xdr:row>
          <xdr:rowOff>57150</xdr:rowOff>
        </xdr:from>
        <xdr:to>
          <xdr:col>16</xdr:col>
          <xdr:colOff>361950</xdr:colOff>
          <xdr:row>7</xdr:row>
          <xdr:rowOff>180975</xdr:rowOff>
        </xdr:to>
        <xdr:sp macro="" textlink="">
          <xdr:nvSpPr>
            <xdr:cNvPr id="90114" name="Spinner 2" hidden="1">
              <a:extLst>
                <a:ext uri="{63B3BB69-23CF-44E3-9099-C40C66FF867C}">
                  <a14:compatExt spid="_x0000_s90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FF00"/>
  </sheetPr>
  <dimension ref="A1:AF107"/>
  <sheetViews>
    <sheetView showGridLines="0" tabSelected="1" zoomScaleNormal="100" workbookViewId="0">
      <selection activeCell="K78" sqref="K78"/>
    </sheetView>
  </sheetViews>
  <sheetFormatPr defaultRowHeight="15.75" x14ac:dyDescent="0.25"/>
  <cols>
    <col min="1" max="1" width="7.7109375" style="1" customWidth="1"/>
    <col min="2" max="2" width="12.28515625" style="1" customWidth="1"/>
    <col min="3" max="3" width="9" style="31" customWidth="1"/>
    <col min="4" max="7" width="7" style="1" customWidth="1"/>
    <col min="8" max="9" width="9.140625" style="1" customWidth="1"/>
    <col min="10" max="10" width="11.5703125" style="1" customWidth="1"/>
    <col min="11" max="20" width="9.28515625" style="1" customWidth="1"/>
    <col min="21" max="16384" width="9.140625" style="1"/>
  </cols>
  <sheetData>
    <row r="1" spans="2:20" ht="17.25" x14ac:dyDescent="0.3">
      <c r="B1" s="60" t="s">
        <v>38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P1"/>
    </row>
    <row r="2" spans="2:20" x14ac:dyDescent="0.25">
      <c r="B2" s="27" t="s">
        <v>13</v>
      </c>
      <c r="C2" s="198" t="s">
        <v>40</v>
      </c>
      <c r="D2" s="198"/>
      <c r="E2" s="128" t="s">
        <v>15</v>
      </c>
      <c r="F2" s="128"/>
      <c r="G2" s="128"/>
      <c r="H2" s="128"/>
      <c r="I2" s="129" t="s">
        <v>28</v>
      </c>
      <c r="J2" s="193"/>
      <c r="K2" s="130"/>
      <c r="L2" s="129" t="s">
        <v>16</v>
      </c>
      <c r="M2" s="130"/>
      <c r="P2"/>
      <c r="Q2"/>
    </row>
    <row r="3" spans="2:20" ht="17.25" x14ac:dyDescent="0.3">
      <c r="B3" s="35" t="s">
        <v>14</v>
      </c>
      <c r="C3" s="192" t="s">
        <v>30</v>
      </c>
      <c r="D3" s="192"/>
      <c r="E3" s="192" t="s">
        <v>35</v>
      </c>
      <c r="F3" s="192"/>
      <c r="G3" s="192"/>
      <c r="H3" s="192"/>
      <c r="I3" s="194" t="s">
        <v>34</v>
      </c>
      <c r="J3" s="195"/>
      <c r="K3" s="196"/>
      <c r="L3" s="194" t="s">
        <v>12</v>
      </c>
      <c r="M3" s="196"/>
      <c r="P3"/>
    </row>
    <row r="4" spans="2:20" ht="17.25" x14ac:dyDescent="0.3">
      <c r="B4" s="199" t="s">
        <v>59</v>
      </c>
      <c r="C4" s="199"/>
      <c r="D4" s="199"/>
      <c r="E4" s="200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</row>
    <row r="5" spans="2:20" x14ac:dyDescent="0.25">
      <c r="B5" s="144" t="s">
        <v>1</v>
      </c>
      <c r="C5" s="144"/>
      <c r="D5" s="144"/>
      <c r="E5" s="144"/>
      <c r="F5" s="144"/>
      <c r="G5" s="144"/>
      <c r="H5" s="128" t="s">
        <v>6</v>
      </c>
      <c r="I5" s="128"/>
      <c r="J5" s="145" t="s">
        <v>37</v>
      </c>
      <c r="K5" s="146"/>
      <c r="L5" s="147"/>
      <c r="M5" s="141" t="s">
        <v>5</v>
      </c>
      <c r="N5" s="142"/>
      <c r="O5" s="142"/>
      <c r="P5" s="143"/>
      <c r="Q5" s="202" t="s">
        <v>8</v>
      </c>
      <c r="R5" s="202"/>
      <c r="S5" s="202"/>
      <c r="T5" s="202"/>
    </row>
    <row r="6" spans="2:20" x14ac:dyDescent="0.25">
      <c r="B6" s="148" t="s">
        <v>17</v>
      </c>
      <c r="C6" s="149" t="s">
        <v>0</v>
      </c>
      <c r="D6" s="144" t="s">
        <v>43</v>
      </c>
      <c r="E6" s="144"/>
      <c r="F6" s="150" t="s">
        <v>44</v>
      </c>
      <c r="G6" s="151"/>
      <c r="H6" s="58" t="s">
        <v>31</v>
      </c>
      <c r="I6" s="59" t="s">
        <v>4</v>
      </c>
      <c r="J6" s="57" t="s">
        <v>4</v>
      </c>
      <c r="K6" s="57" t="s">
        <v>31</v>
      </c>
      <c r="L6" s="57" t="s">
        <v>31</v>
      </c>
      <c r="M6" s="135" t="s">
        <v>41</v>
      </c>
      <c r="N6" s="135" t="s">
        <v>42</v>
      </c>
      <c r="O6" s="137" t="s">
        <v>45</v>
      </c>
      <c r="P6" s="137" t="s">
        <v>46</v>
      </c>
      <c r="Q6" s="135" t="s">
        <v>49</v>
      </c>
      <c r="R6" s="135" t="s">
        <v>50</v>
      </c>
      <c r="S6" s="137" t="s">
        <v>51</v>
      </c>
      <c r="T6" s="137" t="s">
        <v>52</v>
      </c>
    </row>
    <row r="7" spans="2:20" x14ac:dyDescent="0.25">
      <c r="B7" s="148"/>
      <c r="C7" s="149"/>
      <c r="D7" s="24" t="s">
        <v>32</v>
      </c>
      <c r="E7" s="24" t="s">
        <v>33</v>
      </c>
      <c r="F7" s="25" t="s">
        <v>39</v>
      </c>
      <c r="G7" s="25" t="s">
        <v>33</v>
      </c>
      <c r="H7" s="58" t="s">
        <v>48</v>
      </c>
      <c r="I7" s="58" t="s">
        <v>47</v>
      </c>
      <c r="J7" s="57" t="s">
        <v>2</v>
      </c>
      <c r="K7" s="57" t="s">
        <v>3</v>
      </c>
      <c r="L7" s="57" t="s">
        <v>36</v>
      </c>
      <c r="M7" s="136"/>
      <c r="N7" s="136"/>
      <c r="O7" s="138"/>
      <c r="P7" s="138"/>
      <c r="Q7" s="136"/>
      <c r="R7" s="136"/>
      <c r="S7" s="138"/>
      <c r="T7" s="138"/>
    </row>
    <row r="8" spans="2:20" x14ac:dyDescent="0.25">
      <c r="B8" s="17">
        <v>41741</v>
      </c>
      <c r="C8" s="28">
        <v>1</v>
      </c>
      <c r="D8" s="18">
        <v>87</v>
      </c>
      <c r="E8" s="18">
        <v>82</v>
      </c>
      <c r="F8" s="69">
        <v>86</v>
      </c>
      <c r="G8" s="69">
        <v>80</v>
      </c>
      <c r="H8" s="20">
        <f t="shared" ref="H8:H47" si="0">(D8+E8)/2</f>
        <v>84.5</v>
      </c>
      <c r="I8" s="19">
        <f t="shared" ref="I8:I47" si="1">(F8+G8)/2</f>
        <v>83</v>
      </c>
      <c r="J8" s="21">
        <f t="shared" ref="J8:J47" si="2">(H8+I8)/2</f>
        <v>83.75</v>
      </c>
      <c r="K8" s="21">
        <f t="shared" ref="K8:K47" si="3">H8-I8</f>
        <v>1.5</v>
      </c>
      <c r="L8" s="21">
        <f>(K8/J8)*100</f>
        <v>1.791044776119403</v>
      </c>
      <c r="M8" s="22">
        <f t="shared" ref="M8:M47" si="4">ABS(D8-E8)</f>
        <v>5</v>
      </c>
      <c r="N8" s="8">
        <f t="shared" ref="N8:N47" si="5">ABS(F8-G8)</f>
        <v>6</v>
      </c>
      <c r="O8" s="23">
        <f t="shared" ref="O8:O47" si="6">M8/H8</f>
        <v>5.9171597633136092E-2</v>
      </c>
      <c r="P8" s="23">
        <f t="shared" ref="P8:P47" si="7">N8/I8</f>
        <v>7.2289156626506021E-2</v>
      </c>
      <c r="Q8" s="20">
        <f t="shared" ref="Q8:R47" si="8">ABS(D8-F8)</f>
        <v>1</v>
      </c>
      <c r="R8" s="20">
        <f t="shared" si="8"/>
        <v>2</v>
      </c>
      <c r="S8" s="23">
        <f t="shared" ref="S8:S47" si="9">Q8/F8</f>
        <v>1.1627906976744186E-2</v>
      </c>
      <c r="T8" s="23">
        <f t="shared" ref="T8:T47" si="10">R8/G8</f>
        <v>2.5000000000000001E-2</v>
      </c>
    </row>
    <row r="9" spans="2:20" x14ac:dyDescent="0.25">
      <c r="B9" s="9"/>
      <c r="C9" s="28">
        <v>2</v>
      </c>
      <c r="D9" s="5">
        <v>165</v>
      </c>
      <c r="E9" s="5">
        <v>158</v>
      </c>
      <c r="F9" s="69">
        <v>155</v>
      </c>
      <c r="G9" s="69">
        <v>158</v>
      </c>
      <c r="H9" s="12">
        <f t="shared" si="0"/>
        <v>161.5</v>
      </c>
      <c r="I9" s="11">
        <f t="shared" si="1"/>
        <v>156.5</v>
      </c>
      <c r="J9" s="6">
        <f t="shared" si="2"/>
        <v>159</v>
      </c>
      <c r="K9" s="6">
        <f t="shared" si="3"/>
        <v>5</v>
      </c>
      <c r="L9" s="21">
        <f t="shared" ref="L9:L47" si="11">(K9/J9)*100</f>
        <v>3.1446540880503147</v>
      </c>
      <c r="M9" s="15">
        <f t="shared" si="4"/>
        <v>7</v>
      </c>
      <c r="N9" s="7">
        <f t="shared" si="5"/>
        <v>3</v>
      </c>
      <c r="O9" s="23">
        <f t="shared" si="6"/>
        <v>4.3343653250773995E-2</v>
      </c>
      <c r="P9" s="23">
        <f t="shared" si="7"/>
        <v>1.9169329073482427E-2</v>
      </c>
      <c r="Q9" s="12">
        <f t="shared" si="8"/>
        <v>10</v>
      </c>
      <c r="R9" s="12">
        <f t="shared" si="8"/>
        <v>0</v>
      </c>
      <c r="S9" s="16">
        <f t="shared" si="9"/>
        <v>6.4516129032258063E-2</v>
      </c>
      <c r="T9" s="16">
        <f t="shared" si="10"/>
        <v>0</v>
      </c>
    </row>
    <row r="10" spans="2:20" x14ac:dyDescent="0.25">
      <c r="B10" s="14" t="s">
        <v>18</v>
      </c>
      <c r="C10" s="28">
        <v>3</v>
      </c>
      <c r="D10" s="5">
        <v>197</v>
      </c>
      <c r="E10" s="5">
        <v>208</v>
      </c>
      <c r="F10" s="69">
        <v>202</v>
      </c>
      <c r="G10" s="69">
        <v>194</v>
      </c>
      <c r="H10" s="12">
        <f t="shared" si="0"/>
        <v>202.5</v>
      </c>
      <c r="I10" s="11">
        <f t="shared" si="1"/>
        <v>198</v>
      </c>
      <c r="J10" s="6">
        <f t="shared" si="2"/>
        <v>200.25</v>
      </c>
      <c r="K10" s="6">
        <f t="shared" si="3"/>
        <v>4.5</v>
      </c>
      <c r="L10" s="21">
        <f t="shared" si="11"/>
        <v>2.2471910112359552</v>
      </c>
      <c r="M10" s="15">
        <f t="shared" si="4"/>
        <v>11</v>
      </c>
      <c r="N10" s="7">
        <f t="shared" si="5"/>
        <v>8</v>
      </c>
      <c r="O10" s="23">
        <f t="shared" si="6"/>
        <v>5.4320987654320987E-2</v>
      </c>
      <c r="P10" s="23">
        <f t="shared" si="7"/>
        <v>4.0404040404040407E-2</v>
      </c>
      <c r="Q10" s="12">
        <f t="shared" si="8"/>
        <v>5</v>
      </c>
      <c r="R10" s="12">
        <f t="shared" si="8"/>
        <v>14</v>
      </c>
      <c r="S10" s="16">
        <f t="shared" si="9"/>
        <v>2.4752475247524754E-2</v>
      </c>
      <c r="T10" s="16">
        <f t="shared" si="10"/>
        <v>7.2164948453608241E-2</v>
      </c>
    </row>
    <row r="11" spans="2:20" x14ac:dyDescent="0.25">
      <c r="B11" s="9"/>
      <c r="C11" s="28">
        <v>4</v>
      </c>
      <c r="D11" s="5">
        <v>43</v>
      </c>
      <c r="E11" s="5">
        <v>45</v>
      </c>
      <c r="F11" s="69">
        <v>47</v>
      </c>
      <c r="G11" s="69">
        <v>50</v>
      </c>
      <c r="H11" s="12">
        <f t="shared" si="0"/>
        <v>44</v>
      </c>
      <c r="I11" s="11">
        <f t="shared" si="1"/>
        <v>48.5</v>
      </c>
      <c r="J11" s="6">
        <f t="shared" si="2"/>
        <v>46.25</v>
      </c>
      <c r="K11" s="6">
        <f t="shared" si="3"/>
        <v>-4.5</v>
      </c>
      <c r="L11" s="21">
        <f t="shared" si="11"/>
        <v>-9.7297297297297298</v>
      </c>
      <c r="M11" s="15">
        <f t="shared" si="4"/>
        <v>2</v>
      </c>
      <c r="N11" s="7">
        <f t="shared" si="5"/>
        <v>3</v>
      </c>
      <c r="O11" s="23">
        <f t="shared" si="6"/>
        <v>4.5454545454545456E-2</v>
      </c>
      <c r="P11" s="23">
        <f t="shared" si="7"/>
        <v>6.1855670103092786E-2</v>
      </c>
      <c r="Q11" s="12">
        <f t="shared" si="8"/>
        <v>4</v>
      </c>
      <c r="R11" s="12">
        <f t="shared" si="8"/>
        <v>5</v>
      </c>
      <c r="S11" s="16">
        <f t="shared" si="9"/>
        <v>8.5106382978723402E-2</v>
      </c>
      <c r="T11" s="16">
        <f t="shared" si="10"/>
        <v>0.1</v>
      </c>
    </row>
    <row r="12" spans="2:20" x14ac:dyDescent="0.25">
      <c r="B12" s="10"/>
      <c r="C12" s="29">
        <v>5</v>
      </c>
      <c r="D12" s="5">
        <v>68</v>
      </c>
      <c r="E12" s="5">
        <v>70</v>
      </c>
      <c r="F12" s="69">
        <v>72</v>
      </c>
      <c r="G12" s="69">
        <v>72</v>
      </c>
      <c r="H12" s="12">
        <f t="shared" si="0"/>
        <v>69</v>
      </c>
      <c r="I12" s="11">
        <f t="shared" si="1"/>
        <v>72</v>
      </c>
      <c r="J12" s="6">
        <f t="shared" si="2"/>
        <v>70.5</v>
      </c>
      <c r="K12" s="6">
        <f t="shared" si="3"/>
        <v>-3</v>
      </c>
      <c r="L12" s="21">
        <f t="shared" si="11"/>
        <v>-4.2553191489361701</v>
      </c>
      <c r="M12" s="15">
        <f t="shared" si="4"/>
        <v>2</v>
      </c>
      <c r="N12" s="7">
        <f t="shared" si="5"/>
        <v>0</v>
      </c>
      <c r="O12" s="23">
        <f t="shared" si="6"/>
        <v>2.8985507246376812E-2</v>
      </c>
      <c r="P12" s="23">
        <f t="shared" si="7"/>
        <v>0</v>
      </c>
      <c r="Q12" s="12">
        <f t="shared" si="8"/>
        <v>4</v>
      </c>
      <c r="R12" s="12">
        <f t="shared" si="8"/>
        <v>2</v>
      </c>
      <c r="S12" s="16">
        <f t="shared" si="9"/>
        <v>5.5555555555555552E-2</v>
      </c>
      <c r="T12" s="16">
        <f t="shared" si="10"/>
        <v>2.7777777777777776E-2</v>
      </c>
    </row>
    <row r="13" spans="2:20" x14ac:dyDescent="0.25">
      <c r="B13" s="13">
        <v>41742</v>
      </c>
      <c r="C13" s="30">
        <v>6</v>
      </c>
      <c r="D13" s="5">
        <v>184</v>
      </c>
      <c r="E13" s="5">
        <v>180</v>
      </c>
      <c r="F13" s="69">
        <v>176</v>
      </c>
      <c r="G13" s="69">
        <v>177</v>
      </c>
      <c r="H13" s="12">
        <f t="shared" si="0"/>
        <v>182</v>
      </c>
      <c r="I13" s="11">
        <f t="shared" si="1"/>
        <v>176.5</v>
      </c>
      <c r="J13" s="6">
        <f t="shared" si="2"/>
        <v>179.25</v>
      </c>
      <c r="K13" s="6">
        <f t="shared" si="3"/>
        <v>5.5</v>
      </c>
      <c r="L13" s="21">
        <f t="shared" si="11"/>
        <v>3.0683403068340307</v>
      </c>
      <c r="M13" s="15">
        <f t="shared" si="4"/>
        <v>4</v>
      </c>
      <c r="N13" s="7">
        <f t="shared" si="5"/>
        <v>1</v>
      </c>
      <c r="O13" s="23">
        <f t="shared" si="6"/>
        <v>2.197802197802198E-2</v>
      </c>
      <c r="P13" s="23">
        <f t="shared" si="7"/>
        <v>5.6657223796033997E-3</v>
      </c>
      <c r="Q13" s="12">
        <f t="shared" si="8"/>
        <v>8</v>
      </c>
      <c r="R13" s="12">
        <f t="shared" si="8"/>
        <v>3</v>
      </c>
      <c r="S13" s="16">
        <f t="shared" si="9"/>
        <v>4.5454545454545456E-2</v>
      </c>
      <c r="T13" s="16">
        <f t="shared" si="10"/>
        <v>1.6949152542372881E-2</v>
      </c>
    </row>
    <row r="14" spans="2:20" x14ac:dyDescent="0.25">
      <c r="B14" s="9"/>
      <c r="C14" s="28">
        <v>7</v>
      </c>
      <c r="D14" s="5">
        <v>227</v>
      </c>
      <c r="E14" s="5">
        <v>220</v>
      </c>
      <c r="F14" s="69">
        <v>218</v>
      </c>
      <c r="G14" s="69">
        <v>222</v>
      </c>
      <c r="H14" s="12">
        <f t="shared" si="0"/>
        <v>223.5</v>
      </c>
      <c r="I14" s="11">
        <f t="shared" si="1"/>
        <v>220</v>
      </c>
      <c r="J14" s="6">
        <f t="shared" si="2"/>
        <v>221.75</v>
      </c>
      <c r="K14" s="6">
        <f t="shared" si="3"/>
        <v>3.5</v>
      </c>
      <c r="L14" s="21">
        <f t="shared" si="11"/>
        <v>1.5783540022547913</v>
      </c>
      <c r="M14" s="15">
        <f t="shared" si="4"/>
        <v>7</v>
      </c>
      <c r="N14" s="7">
        <f t="shared" si="5"/>
        <v>4</v>
      </c>
      <c r="O14" s="23">
        <f t="shared" si="6"/>
        <v>3.1319910514541388E-2</v>
      </c>
      <c r="P14" s="23">
        <f t="shared" si="7"/>
        <v>1.8181818181818181E-2</v>
      </c>
      <c r="Q14" s="12">
        <f t="shared" si="8"/>
        <v>9</v>
      </c>
      <c r="R14" s="12">
        <f t="shared" si="8"/>
        <v>2</v>
      </c>
      <c r="S14" s="16">
        <f t="shared" si="9"/>
        <v>4.1284403669724773E-2</v>
      </c>
      <c r="T14" s="16">
        <f t="shared" si="10"/>
        <v>9.0090090090090089E-3</v>
      </c>
    </row>
    <row r="15" spans="2:20" x14ac:dyDescent="0.25">
      <c r="B15" s="14" t="s">
        <v>19</v>
      </c>
      <c r="C15" s="28">
        <v>8</v>
      </c>
      <c r="D15" s="5">
        <v>140</v>
      </c>
      <c r="E15" s="5">
        <v>140</v>
      </c>
      <c r="F15" s="69">
        <v>136</v>
      </c>
      <c r="G15" s="69">
        <v>138</v>
      </c>
      <c r="H15" s="12">
        <f t="shared" si="0"/>
        <v>140</v>
      </c>
      <c r="I15" s="11">
        <f t="shared" si="1"/>
        <v>137</v>
      </c>
      <c r="J15" s="6">
        <f t="shared" si="2"/>
        <v>138.5</v>
      </c>
      <c r="K15" s="6">
        <f t="shared" si="3"/>
        <v>3</v>
      </c>
      <c r="L15" s="21">
        <f t="shared" si="11"/>
        <v>2.1660649819494582</v>
      </c>
      <c r="M15" s="15">
        <f t="shared" si="4"/>
        <v>0</v>
      </c>
      <c r="N15" s="7">
        <f t="shared" si="5"/>
        <v>2</v>
      </c>
      <c r="O15" s="23">
        <f t="shared" si="6"/>
        <v>0</v>
      </c>
      <c r="P15" s="23">
        <f t="shared" si="7"/>
        <v>1.4598540145985401E-2</v>
      </c>
      <c r="Q15" s="12">
        <f t="shared" si="8"/>
        <v>4</v>
      </c>
      <c r="R15" s="12">
        <f t="shared" si="8"/>
        <v>2</v>
      </c>
      <c r="S15" s="16">
        <f t="shared" si="9"/>
        <v>2.9411764705882353E-2</v>
      </c>
      <c r="T15" s="16">
        <f t="shared" si="10"/>
        <v>1.4492753623188406E-2</v>
      </c>
    </row>
    <row r="16" spans="2:20" x14ac:dyDescent="0.25">
      <c r="B16" s="9"/>
      <c r="C16" s="28">
        <v>9</v>
      </c>
      <c r="D16" s="5">
        <v>168</v>
      </c>
      <c r="E16" s="5">
        <v>173</v>
      </c>
      <c r="F16" s="69">
        <v>175</v>
      </c>
      <c r="G16" s="69">
        <v>170</v>
      </c>
      <c r="H16" s="12">
        <f t="shared" si="0"/>
        <v>170.5</v>
      </c>
      <c r="I16" s="11">
        <f t="shared" si="1"/>
        <v>172.5</v>
      </c>
      <c r="J16" s="6">
        <f t="shared" si="2"/>
        <v>171.5</v>
      </c>
      <c r="K16" s="6">
        <f t="shared" si="3"/>
        <v>-2</v>
      </c>
      <c r="L16" s="21">
        <f t="shared" si="11"/>
        <v>-1.1661807580174928</v>
      </c>
      <c r="M16" s="15">
        <f t="shared" si="4"/>
        <v>5</v>
      </c>
      <c r="N16" s="7">
        <f t="shared" si="5"/>
        <v>5</v>
      </c>
      <c r="O16" s="23">
        <f t="shared" si="6"/>
        <v>2.932551319648094E-2</v>
      </c>
      <c r="P16" s="23">
        <f t="shared" si="7"/>
        <v>2.8985507246376812E-2</v>
      </c>
      <c r="Q16" s="12">
        <f t="shared" si="8"/>
        <v>7</v>
      </c>
      <c r="R16" s="12">
        <f t="shared" si="8"/>
        <v>3</v>
      </c>
      <c r="S16" s="16">
        <f t="shared" si="9"/>
        <v>0.04</v>
      </c>
      <c r="T16" s="16">
        <f t="shared" si="10"/>
        <v>1.7647058823529412E-2</v>
      </c>
    </row>
    <row r="17" spans="2:23" x14ac:dyDescent="0.25">
      <c r="B17" s="10"/>
      <c r="C17" s="29">
        <v>10</v>
      </c>
      <c r="D17" s="5">
        <v>87</v>
      </c>
      <c r="E17" s="5">
        <v>86</v>
      </c>
      <c r="F17" s="69">
        <v>79</v>
      </c>
      <c r="G17" s="69">
        <v>78</v>
      </c>
      <c r="H17" s="12">
        <f t="shared" si="0"/>
        <v>86.5</v>
      </c>
      <c r="I17" s="26">
        <f t="shared" si="1"/>
        <v>78.5</v>
      </c>
      <c r="J17" s="6">
        <f t="shared" si="2"/>
        <v>82.5</v>
      </c>
      <c r="K17" s="6">
        <f t="shared" si="3"/>
        <v>8</v>
      </c>
      <c r="L17" s="21">
        <f t="shared" si="11"/>
        <v>9.6969696969696972</v>
      </c>
      <c r="M17" s="15">
        <f t="shared" si="4"/>
        <v>1</v>
      </c>
      <c r="N17" s="7">
        <f t="shared" si="5"/>
        <v>1</v>
      </c>
      <c r="O17" s="23">
        <f t="shared" si="6"/>
        <v>1.1560693641618497E-2</v>
      </c>
      <c r="P17" s="23">
        <f t="shared" si="7"/>
        <v>1.2738853503184714E-2</v>
      </c>
      <c r="Q17" s="12">
        <f t="shared" si="8"/>
        <v>8</v>
      </c>
      <c r="R17" s="12">
        <f t="shared" si="8"/>
        <v>8</v>
      </c>
      <c r="S17" s="16">
        <f t="shared" si="9"/>
        <v>0.10126582278481013</v>
      </c>
      <c r="T17" s="16">
        <f t="shared" si="10"/>
        <v>0.10256410256410256</v>
      </c>
    </row>
    <row r="18" spans="2:23" x14ac:dyDescent="0.25">
      <c r="B18" s="13">
        <v>41743</v>
      </c>
      <c r="C18" s="30">
        <v>11</v>
      </c>
      <c r="D18" s="5">
        <v>144</v>
      </c>
      <c r="E18" s="5">
        <v>152</v>
      </c>
      <c r="F18" s="69">
        <v>147</v>
      </c>
      <c r="G18" s="69">
        <v>150</v>
      </c>
      <c r="H18" s="12">
        <f t="shared" si="0"/>
        <v>148</v>
      </c>
      <c r="I18" s="11">
        <f t="shared" si="1"/>
        <v>148.5</v>
      </c>
      <c r="J18" s="6">
        <f t="shared" si="2"/>
        <v>148.25</v>
      </c>
      <c r="K18" s="6">
        <f t="shared" si="3"/>
        <v>-0.5</v>
      </c>
      <c r="L18" s="21">
        <f t="shared" si="11"/>
        <v>-0.33726812816188867</v>
      </c>
      <c r="M18" s="15">
        <f t="shared" si="4"/>
        <v>8</v>
      </c>
      <c r="N18" s="7">
        <f t="shared" si="5"/>
        <v>3</v>
      </c>
      <c r="O18" s="23">
        <f t="shared" si="6"/>
        <v>5.4054054054054057E-2</v>
      </c>
      <c r="P18" s="23">
        <f t="shared" si="7"/>
        <v>2.0202020202020204E-2</v>
      </c>
      <c r="Q18" s="12">
        <f t="shared" si="8"/>
        <v>3</v>
      </c>
      <c r="R18" s="12">
        <f t="shared" si="8"/>
        <v>2</v>
      </c>
      <c r="S18" s="16">
        <f t="shared" si="9"/>
        <v>2.0408163265306121E-2</v>
      </c>
      <c r="T18" s="16">
        <f t="shared" si="10"/>
        <v>1.3333333333333334E-2</v>
      </c>
    </row>
    <row r="19" spans="2:23" x14ac:dyDescent="0.25">
      <c r="B19" s="9"/>
      <c r="C19" s="28">
        <v>12</v>
      </c>
      <c r="D19" s="5">
        <v>264</v>
      </c>
      <c r="E19" s="5">
        <v>248</v>
      </c>
      <c r="F19" s="69">
        <v>250</v>
      </c>
      <c r="G19" s="69">
        <v>245</v>
      </c>
      <c r="H19" s="12">
        <f t="shared" si="0"/>
        <v>256</v>
      </c>
      <c r="I19" s="11">
        <f t="shared" si="1"/>
        <v>247.5</v>
      </c>
      <c r="J19" s="6">
        <f t="shared" si="2"/>
        <v>251.75</v>
      </c>
      <c r="K19" s="6">
        <f t="shared" si="3"/>
        <v>8.5</v>
      </c>
      <c r="L19" s="21">
        <f t="shared" si="11"/>
        <v>3.3763654419066533</v>
      </c>
      <c r="M19" s="15">
        <f t="shared" si="4"/>
        <v>16</v>
      </c>
      <c r="N19" s="7">
        <f t="shared" si="5"/>
        <v>5</v>
      </c>
      <c r="O19" s="23">
        <f t="shared" si="6"/>
        <v>6.25E-2</v>
      </c>
      <c r="P19" s="23">
        <f t="shared" si="7"/>
        <v>2.0202020202020204E-2</v>
      </c>
      <c r="Q19" s="12">
        <f t="shared" si="8"/>
        <v>14</v>
      </c>
      <c r="R19" s="12">
        <f t="shared" si="8"/>
        <v>3</v>
      </c>
      <c r="S19" s="16">
        <f t="shared" si="9"/>
        <v>5.6000000000000001E-2</v>
      </c>
      <c r="T19" s="16">
        <f t="shared" si="10"/>
        <v>1.2244897959183673E-2</v>
      </c>
    </row>
    <row r="20" spans="2:23" x14ac:dyDescent="0.25">
      <c r="B20" s="14" t="s">
        <v>20</v>
      </c>
      <c r="C20" s="28">
        <v>13</v>
      </c>
      <c r="D20" s="5">
        <v>45</v>
      </c>
      <c r="E20" s="5">
        <v>49</v>
      </c>
      <c r="F20" s="69">
        <v>45</v>
      </c>
      <c r="G20" s="69">
        <v>44</v>
      </c>
      <c r="H20" s="12">
        <f t="shared" si="0"/>
        <v>47</v>
      </c>
      <c r="I20" s="11">
        <f t="shared" si="1"/>
        <v>44.5</v>
      </c>
      <c r="J20" s="6">
        <f t="shared" si="2"/>
        <v>45.75</v>
      </c>
      <c r="K20" s="6">
        <f t="shared" si="3"/>
        <v>2.5</v>
      </c>
      <c r="L20" s="21">
        <f t="shared" si="11"/>
        <v>5.4644808743169397</v>
      </c>
      <c r="M20" s="15">
        <f t="shared" si="4"/>
        <v>4</v>
      </c>
      <c r="N20" s="7">
        <f t="shared" si="5"/>
        <v>1</v>
      </c>
      <c r="O20" s="23">
        <f t="shared" si="6"/>
        <v>8.5106382978723402E-2</v>
      </c>
      <c r="P20" s="23">
        <f t="shared" si="7"/>
        <v>2.247191011235955E-2</v>
      </c>
      <c r="Q20" s="12">
        <f t="shared" si="8"/>
        <v>0</v>
      </c>
      <c r="R20" s="12">
        <f t="shared" si="8"/>
        <v>5</v>
      </c>
      <c r="S20" s="16">
        <f t="shared" si="9"/>
        <v>0</v>
      </c>
      <c r="T20" s="16">
        <f t="shared" si="10"/>
        <v>0.11363636363636363</v>
      </c>
    </row>
    <row r="21" spans="2:23" x14ac:dyDescent="0.25">
      <c r="B21" s="9"/>
      <c r="C21" s="28">
        <v>14</v>
      </c>
      <c r="D21" s="5">
        <v>92</v>
      </c>
      <c r="E21" s="5">
        <v>87</v>
      </c>
      <c r="F21" s="69">
        <v>98</v>
      </c>
      <c r="G21" s="69">
        <v>96</v>
      </c>
      <c r="H21" s="12">
        <f t="shared" si="0"/>
        <v>89.5</v>
      </c>
      <c r="I21" s="11">
        <f t="shared" si="1"/>
        <v>97</v>
      </c>
      <c r="J21" s="6">
        <f t="shared" si="2"/>
        <v>93.25</v>
      </c>
      <c r="K21" s="6">
        <f t="shared" si="3"/>
        <v>-7.5</v>
      </c>
      <c r="L21" s="21">
        <f t="shared" si="11"/>
        <v>-8.0428954423592494</v>
      </c>
      <c r="M21" s="15">
        <f t="shared" si="4"/>
        <v>5</v>
      </c>
      <c r="N21" s="7">
        <f t="shared" si="5"/>
        <v>2</v>
      </c>
      <c r="O21" s="23">
        <f t="shared" si="6"/>
        <v>5.5865921787709494E-2</v>
      </c>
      <c r="P21" s="23">
        <f t="shared" si="7"/>
        <v>2.0618556701030927E-2</v>
      </c>
      <c r="Q21" s="12">
        <f t="shared" si="8"/>
        <v>6</v>
      </c>
      <c r="R21" s="12">
        <f t="shared" si="8"/>
        <v>9</v>
      </c>
      <c r="S21" s="16">
        <f t="shared" si="9"/>
        <v>6.1224489795918366E-2</v>
      </c>
      <c r="T21" s="16">
        <f t="shared" si="10"/>
        <v>9.375E-2</v>
      </c>
    </row>
    <row r="22" spans="2:23" x14ac:dyDescent="0.25">
      <c r="B22" s="10"/>
      <c r="C22" s="29">
        <v>15</v>
      </c>
      <c r="D22" s="5">
        <v>74</v>
      </c>
      <c r="E22" s="5">
        <v>73</v>
      </c>
      <c r="F22" s="69">
        <v>69</v>
      </c>
      <c r="G22" s="69">
        <v>73</v>
      </c>
      <c r="H22" s="12">
        <f t="shared" si="0"/>
        <v>73.5</v>
      </c>
      <c r="I22" s="11">
        <f t="shared" si="1"/>
        <v>71</v>
      </c>
      <c r="J22" s="6">
        <f t="shared" si="2"/>
        <v>72.25</v>
      </c>
      <c r="K22" s="6">
        <f t="shared" si="3"/>
        <v>2.5</v>
      </c>
      <c r="L22" s="21">
        <f t="shared" si="11"/>
        <v>3.4602076124567476</v>
      </c>
      <c r="M22" s="15">
        <f t="shared" si="4"/>
        <v>1</v>
      </c>
      <c r="N22" s="7">
        <f t="shared" si="5"/>
        <v>4</v>
      </c>
      <c r="O22" s="23">
        <f t="shared" si="6"/>
        <v>1.3605442176870748E-2</v>
      </c>
      <c r="P22" s="23">
        <f t="shared" si="7"/>
        <v>5.6338028169014086E-2</v>
      </c>
      <c r="Q22" s="12">
        <f t="shared" si="8"/>
        <v>5</v>
      </c>
      <c r="R22" s="12">
        <f t="shared" si="8"/>
        <v>0</v>
      </c>
      <c r="S22" s="16">
        <f t="shared" si="9"/>
        <v>7.2463768115942032E-2</v>
      </c>
      <c r="T22" s="16">
        <f t="shared" si="10"/>
        <v>0</v>
      </c>
    </row>
    <row r="23" spans="2:23" x14ac:dyDescent="0.25">
      <c r="B23" s="13">
        <v>41744</v>
      </c>
      <c r="C23" s="30">
        <v>16</v>
      </c>
      <c r="D23" s="5">
        <v>63</v>
      </c>
      <c r="E23" s="5">
        <v>60</v>
      </c>
      <c r="F23" s="69">
        <v>53</v>
      </c>
      <c r="G23" s="69">
        <v>57</v>
      </c>
      <c r="H23" s="12">
        <f t="shared" si="0"/>
        <v>61.5</v>
      </c>
      <c r="I23" s="11">
        <f t="shared" si="1"/>
        <v>55</v>
      </c>
      <c r="J23" s="6">
        <f t="shared" si="2"/>
        <v>58.25</v>
      </c>
      <c r="K23" s="6">
        <f t="shared" si="3"/>
        <v>6.5</v>
      </c>
      <c r="L23" s="21">
        <f t="shared" si="11"/>
        <v>11.158798283261802</v>
      </c>
      <c r="M23" s="15">
        <f t="shared" si="4"/>
        <v>3</v>
      </c>
      <c r="N23" s="7">
        <f t="shared" si="5"/>
        <v>4</v>
      </c>
      <c r="O23" s="23">
        <f t="shared" si="6"/>
        <v>4.878048780487805E-2</v>
      </c>
      <c r="P23" s="23">
        <f t="shared" si="7"/>
        <v>7.2727272727272724E-2</v>
      </c>
      <c r="Q23" s="12">
        <f t="shared" si="8"/>
        <v>10</v>
      </c>
      <c r="R23" s="12">
        <f t="shared" si="8"/>
        <v>3</v>
      </c>
      <c r="S23" s="16">
        <f t="shared" si="9"/>
        <v>0.18867924528301888</v>
      </c>
      <c r="T23" s="16">
        <f t="shared" si="10"/>
        <v>5.2631578947368418E-2</v>
      </c>
    </row>
    <row r="24" spans="2:23" x14ac:dyDescent="0.25">
      <c r="B24" s="9"/>
      <c r="C24" s="28">
        <v>17</v>
      </c>
      <c r="D24" s="5">
        <v>147</v>
      </c>
      <c r="E24" s="5">
        <v>154</v>
      </c>
      <c r="F24" s="69">
        <v>149</v>
      </c>
      <c r="G24" s="69">
        <v>155</v>
      </c>
      <c r="H24" s="12">
        <f t="shared" si="0"/>
        <v>150.5</v>
      </c>
      <c r="I24" s="11">
        <f t="shared" si="1"/>
        <v>152</v>
      </c>
      <c r="J24" s="6">
        <f t="shared" si="2"/>
        <v>151.25</v>
      </c>
      <c r="K24" s="6">
        <f t="shared" si="3"/>
        <v>-1.5</v>
      </c>
      <c r="L24" s="21">
        <f t="shared" si="11"/>
        <v>-0.99173553719008267</v>
      </c>
      <c r="M24" s="15">
        <f t="shared" si="4"/>
        <v>7</v>
      </c>
      <c r="N24" s="7">
        <f t="shared" si="5"/>
        <v>6</v>
      </c>
      <c r="O24" s="23">
        <f t="shared" si="6"/>
        <v>4.6511627906976744E-2</v>
      </c>
      <c r="P24" s="23">
        <f t="shared" si="7"/>
        <v>3.9473684210526314E-2</v>
      </c>
      <c r="Q24" s="12">
        <f t="shared" si="8"/>
        <v>2</v>
      </c>
      <c r="R24" s="12">
        <f t="shared" si="8"/>
        <v>1</v>
      </c>
      <c r="S24" s="16">
        <f t="shared" si="9"/>
        <v>1.3422818791946308E-2</v>
      </c>
      <c r="T24" s="16">
        <f t="shared" si="10"/>
        <v>6.4516129032258064E-3</v>
      </c>
    </row>
    <row r="25" spans="2:23" x14ac:dyDescent="0.25">
      <c r="B25" s="14" t="s">
        <v>21</v>
      </c>
      <c r="C25" s="28">
        <v>18</v>
      </c>
      <c r="D25" s="5">
        <v>204</v>
      </c>
      <c r="E25" s="5">
        <v>209</v>
      </c>
      <c r="F25" s="69">
        <v>200</v>
      </c>
      <c r="G25" s="69">
        <v>211</v>
      </c>
      <c r="H25" s="12">
        <f t="shared" si="0"/>
        <v>206.5</v>
      </c>
      <c r="I25" s="11">
        <f t="shared" si="1"/>
        <v>205.5</v>
      </c>
      <c r="J25" s="6">
        <f t="shared" si="2"/>
        <v>206</v>
      </c>
      <c r="K25" s="6">
        <f t="shared" si="3"/>
        <v>1</v>
      </c>
      <c r="L25" s="21">
        <f t="shared" si="11"/>
        <v>0.48543689320388345</v>
      </c>
      <c r="M25" s="15">
        <f t="shared" si="4"/>
        <v>5</v>
      </c>
      <c r="N25" s="7">
        <f t="shared" si="5"/>
        <v>11</v>
      </c>
      <c r="O25" s="23">
        <f t="shared" si="6"/>
        <v>2.4213075060532687E-2</v>
      </c>
      <c r="P25" s="23">
        <f t="shared" si="7"/>
        <v>5.3527980535279802E-2</v>
      </c>
      <c r="Q25" s="12">
        <f t="shared" si="8"/>
        <v>4</v>
      </c>
      <c r="R25" s="12">
        <f t="shared" si="8"/>
        <v>2</v>
      </c>
      <c r="S25" s="16">
        <f t="shared" si="9"/>
        <v>0.02</v>
      </c>
      <c r="T25" s="16">
        <f t="shared" si="10"/>
        <v>9.4786729857819912E-3</v>
      </c>
    </row>
    <row r="26" spans="2:23" x14ac:dyDescent="0.25">
      <c r="B26" s="9"/>
      <c r="C26" s="28">
        <v>19</v>
      </c>
      <c r="D26" s="5">
        <v>106</v>
      </c>
      <c r="E26" s="5">
        <v>97</v>
      </c>
      <c r="F26" s="69">
        <v>110</v>
      </c>
      <c r="G26" s="69">
        <v>108</v>
      </c>
      <c r="H26" s="12">
        <f t="shared" si="0"/>
        <v>101.5</v>
      </c>
      <c r="I26" s="11">
        <f t="shared" si="1"/>
        <v>109</v>
      </c>
      <c r="J26" s="6">
        <f t="shared" si="2"/>
        <v>105.25</v>
      </c>
      <c r="K26" s="6">
        <f t="shared" si="3"/>
        <v>-7.5</v>
      </c>
      <c r="L26" s="21">
        <f t="shared" si="11"/>
        <v>-7.1258907363420425</v>
      </c>
      <c r="M26" s="15">
        <f t="shared" si="4"/>
        <v>9</v>
      </c>
      <c r="N26" s="7">
        <f t="shared" si="5"/>
        <v>2</v>
      </c>
      <c r="O26" s="23">
        <f t="shared" si="6"/>
        <v>8.8669950738916259E-2</v>
      </c>
      <c r="P26" s="23">
        <f t="shared" si="7"/>
        <v>1.834862385321101E-2</v>
      </c>
      <c r="Q26" s="12">
        <f t="shared" si="8"/>
        <v>4</v>
      </c>
      <c r="R26" s="12">
        <f t="shared" si="8"/>
        <v>11</v>
      </c>
      <c r="S26" s="16">
        <f t="shared" si="9"/>
        <v>3.6363636363636362E-2</v>
      </c>
      <c r="T26" s="16">
        <f t="shared" si="10"/>
        <v>0.10185185185185185</v>
      </c>
      <c r="V26"/>
      <c r="W26"/>
    </row>
    <row r="27" spans="2:23" x14ac:dyDescent="0.25">
      <c r="B27" s="10"/>
      <c r="C27" s="29">
        <v>20</v>
      </c>
      <c r="D27" s="5">
        <v>125</v>
      </c>
      <c r="E27" s="5">
        <v>120</v>
      </c>
      <c r="F27" s="69">
        <v>123</v>
      </c>
      <c r="G27" s="69">
        <v>120</v>
      </c>
      <c r="H27" s="12">
        <f t="shared" si="0"/>
        <v>122.5</v>
      </c>
      <c r="I27" s="11">
        <f t="shared" si="1"/>
        <v>121.5</v>
      </c>
      <c r="J27" s="6">
        <f t="shared" si="2"/>
        <v>122</v>
      </c>
      <c r="K27" s="6">
        <f t="shared" si="3"/>
        <v>1</v>
      </c>
      <c r="L27" s="21">
        <f t="shared" si="11"/>
        <v>0.81967213114754101</v>
      </c>
      <c r="M27" s="15">
        <f t="shared" si="4"/>
        <v>5</v>
      </c>
      <c r="N27" s="7">
        <f t="shared" si="5"/>
        <v>3</v>
      </c>
      <c r="O27" s="23">
        <f t="shared" si="6"/>
        <v>4.0816326530612242E-2</v>
      </c>
      <c r="P27" s="23">
        <f t="shared" si="7"/>
        <v>2.4691358024691357E-2</v>
      </c>
      <c r="Q27" s="12">
        <f t="shared" si="8"/>
        <v>2</v>
      </c>
      <c r="R27" s="12">
        <f t="shared" si="8"/>
        <v>0</v>
      </c>
      <c r="S27" s="16">
        <f t="shared" si="9"/>
        <v>1.6260162601626018E-2</v>
      </c>
      <c r="T27" s="16">
        <f t="shared" si="10"/>
        <v>0</v>
      </c>
      <c r="V27"/>
      <c r="W27"/>
    </row>
    <row r="28" spans="2:23" x14ac:dyDescent="0.25">
      <c r="B28" s="13">
        <v>41745</v>
      </c>
      <c r="C28" s="30">
        <v>21</v>
      </c>
      <c r="D28" s="5">
        <v>132</v>
      </c>
      <c r="E28" s="5">
        <v>124</v>
      </c>
      <c r="F28" s="69">
        <v>136</v>
      </c>
      <c r="G28" s="69">
        <v>132</v>
      </c>
      <c r="H28" s="12">
        <f t="shared" si="0"/>
        <v>128</v>
      </c>
      <c r="I28" s="11">
        <f t="shared" si="1"/>
        <v>134</v>
      </c>
      <c r="J28" s="6">
        <f t="shared" si="2"/>
        <v>131</v>
      </c>
      <c r="K28" s="6">
        <f t="shared" si="3"/>
        <v>-6</v>
      </c>
      <c r="L28" s="21">
        <f t="shared" si="11"/>
        <v>-4.5801526717557248</v>
      </c>
      <c r="M28" s="15">
        <f t="shared" si="4"/>
        <v>8</v>
      </c>
      <c r="N28" s="7">
        <f t="shared" si="5"/>
        <v>4</v>
      </c>
      <c r="O28" s="23">
        <f t="shared" si="6"/>
        <v>6.25E-2</v>
      </c>
      <c r="P28" s="23">
        <f t="shared" si="7"/>
        <v>2.9850746268656716E-2</v>
      </c>
      <c r="Q28" s="12">
        <f t="shared" si="8"/>
        <v>4</v>
      </c>
      <c r="R28" s="12">
        <f t="shared" si="8"/>
        <v>8</v>
      </c>
      <c r="S28" s="16">
        <f t="shared" si="9"/>
        <v>2.9411764705882353E-2</v>
      </c>
      <c r="T28" s="16">
        <f t="shared" si="10"/>
        <v>6.0606060606060608E-2</v>
      </c>
      <c r="V28"/>
      <c r="W28"/>
    </row>
    <row r="29" spans="2:23" x14ac:dyDescent="0.25">
      <c r="B29" s="9"/>
      <c r="C29" s="28">
        <v>22</v>
      </c>
      <c r="D29" s="5">
        <v>101</v>
      </c>
      <c r="E29" s="5">
        <v>104</v>
      </c>
      <c r="F29" s="69">
        <v>98</v>
      </c>
      <c r="G29" s="69">
        <v>102</v>
      </c>
      <c r="H29" s="12">
        <f t="shared" si="0"/>
        <v>102.5</v>
      </c>
      <c r="I29" s="11">
        <f t="shared" si="1"/>
        <v>100</v>
      </c>
      <c r="J29" s="6">
        <f t="shared" si="2"/>
        <v>101.25</v>
      </c>
      <c r="K29" s="6">
        <f t="shared" si="3"/>
        <v>2.5</v>
      </c>
      <c r="L29" s="21">
        <f t="shared" si="11"/>
        <v>2.4691358024691357</v>
      </c>
      <c r="M29" s="15">
        <f t="shared" si="4"/>
        <v>3</v>
      </c>
      <c r="N29" s="7">
        <f t="shared" si="5"/>
        <v>4</v>
      </c>
      <c r="O29" s="23">
        <f t="shared" si="6"/>
        <v>2.9268292682926831E-2</v>
      </c>
      <c r="P29" s="23">
        <f t="shared" si="7"/>
        <v>0.04</v>
      </c>
      <c r="Q29" s="12">
        <f t="shared" si="8"/>
        <v>3</v>
      </c>
      <c r="R29" s="12">
        <f t="shared" si="8"/>
        <v>2</v>
      </c>
      <c r="S29" s="16">
        <f t="shared" si="9"/>
        <v>3.0612244897959183E-2</v>
      </c>
      <c r="T29" s="16">
        <f t="shared" si="10"/>
        <v>1.9607843137254902E-2</v>
      </c>
      <c r="V29"/>
      <c r="W29"/>
    </row>
    <row r="30" spans="2:23" x14ac:dyDescent="0.25">
      <c r="B30" s="14" t="s">
        <v>23</v>
      </c>
      <c r="C30" s="28">
        <v>23</v>
      </c>
      <c r="D30" s="5">
        <v>211</v>
      </c>
      <c r="E30" s="5">
        <v>204</v>
      </c>
      <c r="F30" s="69">
        <v>199</v>
      </c>
      <c r="G30" s="69">
        <v>206</v>
      </c>
      <c r="H30" s="12">
        <f t="shared" si="0"/>
        <v>207.5</v>
      </c>
      <c r="I30" s="11">
        <f t="shared" si="1"/>
        <v>202.5</v>
      </c>
      <c r="J30" s="6">
        <f t="shared" si="2"/>
        <v>205</v>
      </c>
      <c r="K30" s="6">
        <f t="shared" si="3"/>
        <v>5</v>
      </c>
      <c r="L30" s="21">
        <f t="shared" si="11"/>
        <v>2.4390243902439024</v>
      </c>
      <c r="M30" s="15">
        <f t="shared" si="4"/>
        <v>7</v>
      </c>
      <c r="N30" s="7">
        <f t="shared" si="5"/>
        <v>7</v>
      </c>
      <c r="O30" s="23">
        <f t="shared" si="6"/>
        <v>3.3734939759036145E-2</v>
      </c>
      <c r="P30" s="23">
        <f t="shared" si="7"/>
        <v>3.4567901234567898E-2</v>
      </c>
      <c r="Q30" s="12">
        <f t="shared" si="8"/>
        <v>12</v>
      </c>
      <c r="R30" s="12">
        <f t="shared" si="8"/>
        <v>2</v>
      </c>
      <c r="S30" s="16">
        <f t="shared" si="9"/>
        <v>6.030150753768844E-2</v>
      </c>
      <c r="T30" s="16">
        <f t="shared" si="10"/>
        <v>9.7087378640776691E-3</v>
      </c>
      <c r="V30"/>
      <c r="W30"/>
    </row>
    <row r="31" spans="2:23" x14ac:dyDescent="0.25">
      <c r="B31" s="9"/>
      <c r="C31" s="28">
        <v>24</v>
      </c>
      <c r="D31" s="5">
        <v>67</v>
      </c>
      <c r="E31" s="5">
        <v>68</v>
      </c>
      <c r="F31" s="69">
        <v>72</v>
      </c>
      <c r="G31" s="69">
        <v>70</v>
      </c>
      <c r="H31" s="12">
        <f t="shared" si="0"/>
        <v>67.5</v>
      </c>
      <c r="I31" s="11">
        <f t="shared" si="1"/>
        <v>71</v>
      </c>
      <c r="J31" s="6">
        <f t="shared" si="2"/>
        <v>69.25</v>
      </c>
      <c r="K31" s="6">
        <f t="shared" si="3"/>
        <v>-3.5</v>
      </c>
      <c r="L31" s="21">
        <f t="shared" si="11"/>
        <v>-5.0541516245487363</v>
      </c>
      <c r="M31" s="15">
        <f t="shared" si="4"/>
        <v>1</v>
      </c>
      <c r="N31" s="7">
        <f t="shared" si="5"/>
        <v>2</v>
      </c>
      <c r="O31" s="23">
        <f t="shared" si="6"/>
        <v>1.4814814814814815E-2</v>
      </c>
      <c r="P31" s="23">
        <f t="shared" si="7"/>
        <v>2.8169014084507043E-2</v>
      </c>
      <c r="Q31" s="12">
        <f t="shared" si="8"/>
        <v>5</v>
      </c>
      <c r="R31" s="12">
        <f t="shared" si="8"/>
        <v>2</v>
      </c>
      <c r="S31" s="16">
        <f t="shared" si="9"/>
        <v>6.9444444444444448E-2</v>
      </c>
      <c r="T31" s="16">
        <f t="shared" si="10"/>
        <v>2.8571428571428571E-2</v>
      </c>
      <c r="V31"/>
      <c r="W31"/>
    </row>
    <row r="32" spans="2:23" x14ac:dyDescent="0.25">
      <c r="B32" s="10"/>
      <c r="C32" s="29">
        <v>25</v>
      </c>
      <c r="D32" s="5">
        <v>184</v>
      </c>
      <c r="E32" s="5">
        <v>176</v>
      </c>
      <c r="F32" s="69">
        <v>192</v>
      </c>
      <c r="G32" s="69">
        <v>193</v>
      </c>
      <c r="H32" s="12">
        <f t="shared" si="0"/>
        <v>180</v>
      </c>
      <c r="I32" s="11">
        <f t="shared" si="1"/>
        <v>192.5</v>
      </c>
      <c r="J32" s="6">
        <f t="shared" si="2"/>
        <v>186.25</v>
      </c>
      <c r="K32" s="6">
        <f t="shared" si="3"/>
        <v>-12.5</v>
      </c>
      <c r="L32" s="21">
        <f t="shared" si="11"/>
        <v>-6.7114093959731544</v>
      </c>
      <c r="M32" s="15">
        <f t="shared" si="4"/>
        <v>8</v>
      </c>
      <c r="N32" s="7">
        <f t="shared" si="5"/>
        <v>1</v>
      </c>
      <c r="O32" s="23">
        <f t="shared" si="6"/>
        <v>4.4444444444444446E-2</v>
      </c>
      <c r="P32" s="23">
        <f t="shared" si="7"/>
        <v>5.1948051948051948E-3</v>
      </c>
      <c r="Q32" s="12">
        <f t="shared" si="8"/>
        <v>8</v>
      </c>
      <c r="R32" s="12">
        <f t="shared" si="8"/>
        <v>17</v>
      </c>
      <c r="S32" s="16">
        <f t="shared" si="9"/>
        <v>4.1666666666666664E-2</v>
      </c>
      <c r="T32" s="16">
        <f t="shared" si="10"/>
        <v>8.8082901554404139E-2</v>
      </c>
      <c r="V32"/>
      <c r="W32"/>
    </row>
    <row r="33" spans="2:23" x14ac:dyDescent="0.25">
      <c r="B33" s="13">
        <v>41746</v>
      </c>
      <c r="C33" s="30">
        <v>26</v>
      </c>
      <c r="D33" s="5">
        <v>97</v>
      </c>
      <c r="E33" s="5">
        <v>92</v>
      </c>
      <c r="F33" s="69">
        <v>95</v>
      </c>
      <c r="G33" s="69">
        <v>98</v>
      </c>
      <c r="H33" s="12">
        <f t="shared" si="0"/>
        <v>94.5</v>
      </c>
      <c r="I33" s="11">
        <f t="shared" si="1"/>
        <v>96.5</v>
      </c>
      <c r="J33" s="6">
        <f t="shared" si="2"/>
        <v>95.5</v>
      </c>
      <c r="K33" s="6">
        <f t="shared" si="3"/>
        <v>-2</v>
      </c>
      <c r="L33" s="21">
        <f t="shared" si="11"/>
        <v>-2.0942408376963351</v>
      </c>
      <c r="M33" s="15">
        <f t="shared" si="4"/>
        <v>5</v>
      </c>
      <c r="N33" s="7">
        <f t="shared" si="5"/>
        <v>3</v>
      </c>
      <c r="O33" s="23">
        <f t="shared" si="6"/>
        <v>5.2910052910052907E-2</v>
      </c>
      <c r="P33" s="23">
        <f t="shared" si="7"/>
        <v>3.1088082901554404E-2</v>
      </c>
      <c r="Q33" s="12">
        <f t="shared" si="8"/>
        <v>2</v>
      </c>
      <c r="R33" s="12">
        <f t="shared" si="8"/>
        <v>6</v>
      </c>
      <c r="S33" s="16">
        <f t="shared" si="9"/>
        <v>2.1052631578947368E-2</v>
      </c>
      <c r="T33" s="16">
        <f t="shared" si="10"/>
        <v>6.1224489795918366E-2</v>
      </c>
      <c r="V33"/>
      <c r="W33"/>
    </row>
    <row r="34" spans="2:23" x14ac:dyDescent="0.25">
      <c r="B34" s="9"/>
      <c r="C34" s="28">
        <v>27</v>
      </c>
      <c r="D34" s="5">
        <v>143</v>
      </c>
      <c r="E34" s="5">
        <v>145</v>
      </c>
      <c r="F34" s="69">
        <v>132</v>
      </c>
      <c r="G34" s="69">
        <v>130</v>
      </c>
      <c r="H34" s="12">
        <f t="shared" si="0"/>
        <v>144</v>
      </c>
      <c r="I34" s="11">
        <f t="shared" si="1"/>
        <v>131</v>
      </c>
      <c r="J34" s="6">
        <f t="shared" si="2"/>
        <v>137.5</v>
      </c>
      <c r="K34" s="6">
        <f t="shared" si="3"/>
        <v>13</v>
      </c>
      <c r="L34" s="21">
        <f t="shared" si="11"/>
        <v>9.454545454545455</v>
      </c>
      <c r="M34" s="15">
        <f t="shared" si="4"/>
        <v>2</v>
      </c>
      <c r="N34" s="7">
        <f t="shared" si="5"/>
        <v>2</v>
      </c>
      <c r="O34" s="23">
        <f t="shared" si="6"/>
        <v>1.3888888888888888E-2</v>
      </c>
      <c r="P34" s="23">
        <f t="shared" si="7"/>
        <v>1.5267175572519083E-2</v>
      </c>
      <c r="Q34" s="12">
        <f t="shared" si="8"/>
        <v>11</v>
      </c>
      <c r="R34" s="12">
        <f t="shared" si="8"/>
        <v>15</v>
      </c>
      <c r="S34" s="16">
        <f t="shared" si="9"/>
        <v>8.3333333333333329E-2</v>
      </c>
      <c r="T34" s="16">
        <f t="shared" si="10"/>
        <v>0.11538461538461539</v>
      </c>
      <c r="V34"/>
      <c r="W34"/>
    </row>
    <row r="35" spans="2:23" x14ac:dyDescent="0.25">
      <c r="B35" s="14" t="s">
        <v>22</v>
      </c>
      <c r="C35" s="28">
        <v>28</v>
      </c>
      <c r="D35" s="5">
        <v>106</v>
      </c>
      <c r="E35" s="5">
        <v>117</v>
      </c>
      <c r="F35" s="69">
        <v>113</v>
      </c>
      <c r="G35" s="69">
        <v>122</v>
      </c>
      <c r="H35" s="12">
        <f t="shared" si="0"/>
        <v>111.5</v>
      </c>
      <c r="I35" s="11">
        <f t="shared" si="1"/>
        <v>117.5</v>
      </c>
      <c r="J35" s="6">
        <f t="shared" si="2"/>
        <v>114.5</v>
      </c>
      <c r="K35" s="6">
        <f t="shared" si="3"/>
        <v>-6</v>
      </c>
      <c r="L35" s="21">
        <f t="shared" si="11"/>
        <v>-5.2401746724890828</v>
      </c>
      <c r="M35" s="15">
        <f t="shared" si="4"/>
        <v>11</v>
      </c>
      <c r="N35" s="7">
        <f t="shared" si="5"/>
        <v>9</v>
      </c>
      <c r="O35" s="23">
        <f t="shared" si="6"/>
        <v>9.8654708520179366E-2</v>
      </c>
      <c r="P35" s="23">
        <f t="shared" si="7"/>
        <v>7.6595744680851063E-2</v>
      </c>
      <c r="Q35" s="12">
        <f t="shared" si="8"/>
        <v>7</v>
      </c>
      <c r="R35" s="12">
        <f t="shared" si="8"/>
        <v>5</v>
      </c>
      <c r="S35" s="16">
        <f t="shared" si="9"/>
        <v>6.1946902654867256E-2</v>
      </c>
      <c r="T35" s="16">
        <f t="shared" si="10"/>
        <v>4.0983606557377046E-2</v>
      </c>
      <c r="V35"/>
      <c r="W35"/>
    </row>
    <row r="36" spans="2:23" x14ac:dyDescent="0.25">
      <c r="B36" s="9"/>
      <c r="C36" s="28">
        <v>29</v>
      </c>
      <c r="D36" s="5">
        <v>84</v>
      </c>
      <c r="E36" s="5">
        <v>80</v>
      </c>
      <c r="F36" s="69">
        <v>86</v>
      </c>
      <c r="G36" s="69">
        <v>90</v>
      </c>
      <c r="H36" s="12">
        <f t="shared" si="0"/>
        <v>82</v>
      </c>
      <c r="I36" s="11">
        <f t="shared" si="1"/>
        <v>88</v>
      </c>
      <c r="J36" s="6">
        <f t="shared" si="2"/>
        <v>85</v>
      </c>
      <c r="K36" s="6">
        <f t="shared" si="3"/>
        <v>-6</v>
      </c>
      <c r="L36" s="21">
        <f t="shared" si="11"/>
        <v>-7.0588235294117645</v>
      </c>
      <c r="M36" s="15">
        <f t="shared" si="4"/>
        <v>4</v>
      </c>
      <c r="N36" s="7">
        <f t="shared" si="5"/>
        <v>4</v>
      </c>
      <c r="O36" s="23">
        <f t="shared" si="6"/>
        <v>4.878048780487805E-2</v>
      </c>
      <c r="P36" s="23">
        <f t="shared" si="7"/>
        <v>4.5454545454545456E-2</v>
      </c>
      <c r="Q36" s="12">
        <f t="shared" si="8"/>
        <v>2</v>
      </c>
      <c r="R36" s="12">
        <f t="shared" si="8"/>
        <v>10</v>
      </c>
      <c r="S36" s="16">
        <f t="shared" si="9"/>
        <v>2.3255813953488372E-2</v>
      </c>
      <c r="T36" s="16">
        <f t="shared" si="10"/>
        <v>0.1111111111111111</v>
      </c>
      <c r="V36"/>
      <c r="W36"/>
    </row>
    <row r="37" spans="2:23" x14ac:dyDescent="0.25">
      <c r="B37" s="10"/>
      <c r="C37" s="29">
        <v>30</v>
      </c>
      <c r="D37" s="5">
        <v>201</v>
      </c>
      <c r="E37" s="5">
        <v>199</v>
      </c>
      <c r="F37" s="69">
        <v>207</v>
      </c>
      <c r="G37" s="69">
        <v>205</v>
      </c>
      <c r="H37" s="12">
        <f t="shared" si="0"/>
        <v>200</v>
      </c>
      <c r="I37" s="11">
        <f t="shared" si="1"/>
        <v>206</v>
      </c>
      <c r="J37" s="6">
        <f t="shared" si="2"/>
        <v>203</v>
      </c>
      <c r="K37" s="6">
        <f t="shared" si="3"/>
        <v>-6</v>
      </c>
      <c r="L37" s="21">
        <f t="shared" si="11"/>
        <v>-2.9556650246305418</v>
      </c>
      <c r="M37" s="15">
        <f t="shared" si="4"/>
        <v>2</v>
      </c>
      <c r="N37" s="7">
        <f t="shared" si="5"/>
        <v>2</v>
      </c>
      <c r="O37" s="23">
        <f t="shared" si="6"/>
        <v>0.01</v>
      </c>
      <c r="P37" s="23">
        <f t="shared" si="7"/>
        <v>9.7087378640776691E-3</v>
      </c>
      <c r="Q37" s="12">
        <f t="shared" si="8"/>
        <v>6</v>
      </c>
      <c r="R37" s="12">
        <f t="shared" si="8"/>
        <v>6</v>
      </c>
      <c r="S37" s="16">
        <f t="shared" si="9"/>
        <v>2.8985507246376812E-2</v>
      </c>
      <c r="T37" s="16">
        <f t="shared" si="10"/>
        <v>2.9268292682926831E-2</v>
      </c>
      <c r="V37"/>
      <c r="W37"/>
    </row>
    <row r="38" spans="2:23" x14ac:dyDescent="0.25">
      <c r="B38" s="13">
        <v>41747</v>
      </c>
      <c r="C38" s="30">
        <v>31</v>
      </c>
      <c r="D38" s="5">
        <v>154</v>
      </c>
      <c r="E38" s="5">
        <v>153</v>
      </c>
      <c r="F38" s="69">
        <v>147</v>
      </c>
      <c r="G38" s="69">
        <v>141</v>
      </c>
      <c r="H38" s="12">
        <f t="shared" si="0"/>
        <v>153.5</v>
      </c>
      <c r="I38" s="11">
        <f t="shared" si="1"/>
        <v>144</v>
      </c>
      <c r="J38" s="6">
        <f t="shared" si="2"/>
        <v>148.75</v>
      </c>
      <c r="K38" s="6">
        <f t="shared" si="3"/>
        <v>9.5</v>
      </c>
      <c r="L38" s="21">
        <f t="shared" si="11"/>
        <v>6.386554621848739</v>
      </c>
      <c r="M38" s="15">
        <f t="shared" si="4"/>
        <v>1</v>
      </c>
      <c r="N38" s="7">
        <f t="shared" si="5"/>
        <v>6</v>
      </c>
      <c r="O38" s="23">
        <f t="shared" si="6"/>
        <v>6.5146579804560263E-3</v>
      </c>
      <c r="P38" s="23">
        <f t="shared" si="7"/>
        <v>4.1666666666666664E-2</v>
      </c>
      <c r="Q38" s="12">
        <f t="shared" si="8"/>
        <v>7</v>
      </c>
      <c r="R38" s="12">
        <f t="shared" si="8"/>
        <v>12</v>
      </c>
      <c r="S38" s="16">
        <f t="shared" si="9"/>
        <v>4.7619047619047616E-2</v>
      </c>
      <c r="T38" s="16">
        <f t="shared" si="10"/>
        <v>8.5106382978723402E-2</v>
      </c>
      <c r="V38"/>
      <c r="W38"/>
    </row>
    <row r="39" spans="2:23" x14ac:dyDescent="0.25">
      <c r="B39" s="9"/>
      <c r="C39" s="28">
        <v>32</v>
      </c>
      <c r="D39" s="5">
        <v>76</v>
      </c>
      <c r="E39" s="5">
        <v>79</v>
      </c>
      <c r="F39" s="69">
        <v>75</v>
      </c>
      <c r="G39" s="69">
        <v>70</v>
      </c>
      <c r="H39" s="12">
        <f t="shared" si="0"/>
        <v>77.5</v>
      </c>
      <c r="I39" s="11">
        <f t="shared" si="1"/>
        <v>72.5</v>
      </c>
      <c r="J39" s="6">
        <f t="shared" si="2"/>
        <v>75</v>
      </c>
      <c r="K39" s="6">
        <f t="shared" si="3"/>
        <v>5</v>
      </c>
      <c r="L39" s="21">
        <f t="shared" si="11"/>
        <v>6.666666666666667</v>
      </c>
      <c r="M39" s="15">
        <f t="shared" si="4"/>
        <v>3</v>
      </c>
      <c r="N39" s="7">
        <f t="shared" si="5"/>
        <v>5</v>
      </c>
      <c r="O39" s="23">
        <f t="shared" si="6"/>
        <v>3.870967741935484E-2</v>
      </c>
      <c r="P39" s="23">
        <f t="shared" si="7"/>
        <v>6.8965517241379309E-2</v>
      </c>
      <c r="Q39" s="12">
        <f t="shared" si="8"/>
        <v>1</v>
      </c>
      <c r="R39" s="12">
        <f t="shared" si="8"/>
        <v>9</v>
      </c>
      <c r="S39" s="16">
        <f t="shared" si="9"/>
        <v>1.3333333333333334E-2</v>
      </c>
      <c r="T39" s="16">
        <f t="shared" si="10"/>
        <v>0.12857142857142856</v>
      </c>
      <c r="V39"/>
      <c r="W39"/>
    </row>
    <row r="40" spans="2:23" x14ac:dyDescent="0.25">
      <c r="B40" s="14" t="s">
        <v>24</v>
      </c>
      <c r="C40" s="28">
        <v>33</v>
      </c>
      <c r="D40" s="5">
        <v>55</v>
      </c>
      <c r="E40" s="5">
        <v>53</v>
      </c>
      <c r="F40" s="69">
        <v>62</v>
      </c>
      <c r="G40" s="69">
        <v>59</v>
      </c>
      <c r="H40" s="12">
        <f t="shared" si="0"/>
        <v>54</v>
      </c>
      <c r="I40" s="11">
        <f t="shared" si="1"/>
        <v>60.5</v>
      </c>
      <c r="J40" s="6">
        <f t="shared" si="2"/>
        <v>57.25</v>
      </c>
      <c r="K40" s="6">
        <f t="shared" si="3"/>
        <v>-6.5</v>
      </c>
      <c r="L40" s="21">
        <f t="shared" si="11"/>
        <v>-11.353711790393014</v>
      </c>
      <c r="M40" s="15">
        <f t="shared" si="4"/>
        <v>2</v>
      </c>
      <c r="N40" s="7">
        <f t="shared" si="5"/>
        <v>3</v>
      </c>
      <c r="O40" s="23">
        <f t="shared" si="6"/>
        <v>3.7037037037037035E-2</v>
      </c>
      <c r="P40" s="23">
        <f t="shared" si="7"/>
        <v>4.9586776859504134E-2</v>
      </c>
      <c r="Q40" s="12">
        <f t="shared" si="8"/>
        <v>7</v>
      </c>
      <c r="R40" s="12">
        <f t="shared" si="8"/>
        <v>6</v>
      </c>
      <c r="S40" s="16">
        <f t="shared" si="9"/>
        <v>0.11290322580645161</v>
      </c>
      <c r="T40" s="16">
        <f t="shared" si="10"/>
        <v>0.10169491525423729</v>
      </c>
      <c r="V40"/>
      <c r="W40"/>
    </row>
    <row r="41" spans="2:23" x14ac:dyDescent="0.25">
      <c r="B41" s="9"/>
      <c r="C41" s="28">
        <v>34</v>
      </c>
      <c r="D41" s="5">
        <v>181</v>
      </c>
      <c r="E41" s="5">
        <v>174</v>
      </c>
      <c r="F41" s="69">
        <v>179</v>
      </c>
      <c r="G41" s="69">
        <v>184</v>
      </c>
      <c r="H41" s="12">
        <f t="shared" si="0"/>
        <v>177.5</v>
      </c>
      <c r="I41" s="11">
        <f t="shared" si="1"/>
        <v>181.5</v>
      </c>
      <c r="J41" s="6">
        <f t="shared" si="2"/>
        <v>179.5</v>
      </c>
      <c r="K41" s="6">
        <f t="shared" si="3"/>
        <v>-4</v>
      </c>
      <c r="L41" s="21">
        <f t="shared" si="11"/>
        <v>-2.2284122562674096</v>
      </c>
      <c r="M41" s="15">
        <f t="shared" si="4"/>
        <v>7</v>
      </c>
      <c r="N41" s="7">
        <f t="shared" si="5"/>
        <v>5</v>
      </c>
      <c r="O41" s="23">
        <f t="shared" si="6"/>
        <v>3.9436619718309862E-2</v>
      </c>
      <c r="P41" s="23">
        <f t="shared" si="7"/>
        <v>2.7548209366391185E-2</v>
      </c>
      <c r="Q41" s="12">
        <f t="shared" si="8"/>
        <v>2</v>
      </c>
      <c r="R41" s="12">
        <f t="shared" si="8"/>
        <v>10</v>
      </c>
      <c r="S41" s="16">
        <f t="shared" si="9"/>
        <v>1.11731843575419E-2</v>
      </c>
      <c r="T41" s="16">
        <f t="shared" si="10"/>
        <v>5.434782608695652E-2</v>
      </c>
      <c r="V41"/>
      <c r="W41"/>
    </row>
    <row r="42" spans="2:23" x14ac:dyDescent="0.25">
      <c r="B42" s="10"/>
      <c r="C42" s="29">
        <v>35</v>
      </c>
      <c r="D42" s="5">
        <v>243</v>
      </c>
      <c r="E42" s="5">
        <v>256</v>
      </c>
      <c r="F42" s="69">
        <v>261</v>
      </c>
      <c r="G42" s="69">
        <v>254</v>
      </c>
      <c r="H42" s="12">
        <f t="shared" si="0"/>
        <v>249.5</v>
      </c>
      <c r="I42" s="11">
        <f t="shared" si="1"/>
        <v>257.5</v>
      </c>
      <c r="J42" s="6">
        <f t="shared" si="2"/>
        <v>253.5</v>
      </c>
      <c r="K42" s="6">
        <f t="shared" si="3"/>
        <v>-8</v>
      </c>
      <c r="L42" s="21">
        <f t="shared" si="11"/>
        <v>-3.1558185404339252</v>
      </c>
      <c r="M42" s="15">
        <f t="shared" si="4"/>
        <v>13</v>
      </c>
      <c r="N42" s="7">
        <f t="shared" si="5"/>
        <v>7</v>
      </c>
      <c r="O42" s="23">
        <f t="shared" si="6"/>
        <v>5.2104208416833664E-2</v>
      </c>
      <c r="P42" s="23">
        <f t="shared" si="7"/>
        <v>2.7184466019417475E-2</v>
      </c>
      <c r="Q42" s="12">
        <f t="shared" si="8"/>
        <v>18</v>
      </c>
      <c r="R42" s="12">
        <f t="shared" si="8"/>
        <v>2</v>
      </c>
      <c r="S42" s="16">
        <f t="shared" si="9"/>
        <v>6.8965517241379309E-2</v>
      </c>
      <c r="T42" s="16">
        <f t="shared" si="10"/>
        <v>7.874015748031496E-3</v>
      </c>
      <c r="V42"/>
      <c r="W42"/>
    </row>
    <row r="43" spans="2:23" x14ac:dyDescent="0.25">
      <c r="B43" s="13">
        <v>41748</v>
      </c>
      <c r="C43" s="30">
        <v>36</v>
      </c>
      <c r="D43" s="5">
        <v>127</v>
      </c>
      <c r="E43" s="5">
        <v>124</v>
      </c>
      <c r="F43" s="69">
        <v>128</v>
      </c>
      <c r="G43" s="69">
        <v>126</v>
      </c>
      <c r="H43" s="12">
        <f t="shared" si="0"/>
        <v>125.5</v>
      </c>
      <c r="I43" s="11">
        <f t="shared" si="1"/>
        <v>127</v>
      </c>
      <c r="J43" s="6">
        <f t="shared" si="2"/>
        <v>126.25</v>
      </c>
      <c r="K43" s="6">
        <f t="shared" si="3"/>
        <v>-1.5</v>
      </c>
      <c r="L43" s="21">
        <f t="shared" si="11"/>
        <v>-1.1881188118811881</v>
      </c>
      <c r="M43" s="15">
        <f t="shared" si="4"/>
        <v>3</v>
      </c>
      <c r="N43" s="7">
        <f t="shared" si="5"/>
        <v>2</v>
      </c>
      <c r="O43" s="23">
        <f t="shared" si="6"/>
        <v>2.3904382470119521E-2</v>
      </c>
      <c r="P43" s="23">
        <f t="shared" si="7"/>
        <v>1.5748031496062992E-2</v>
      </c>
      <c r="Q43" s="12">
        <f t="shared" si="8"/>
        <v>1</v>
      </c>
      <c r="R43" s="12">
        <f t="shared" si="8"/>
        <v>2</v>
      </c>
      <c r="S43" s="16">
        <f t="shared" si="9"/>
        <v>7.8125E-3</v>
      </c>
      <c r="T43" s="16">
        <f t="shared" si="10"/>
        <v>1.5873015873015872E-2</v>
      </c>
    </row>
    <row r="44" spans="2:23" x14ac:dyDescent="0.25">
      <c r="B44" s="9"/>
      <c r="C44" s="28">
        <v>37</v>
      </c>
      <c r="D44" s="5">
        <v>84</v>
      </c>
      <c r="E44" s="5">
        <v>87</v>
      </c>
      <c r="F44" s="69">
        <v>85</v>
      </c>
      <c r="G44" s="69">
        <v>82</v>
      </c>
      <c r="H44" s="12">
        <f t="shared" si="0"/>
        <v>85.5</v>
      </c>
      <c r="I44" s="11">
        <f t="shared" si="1"/>
        <v>83.5</v>
      </c>
      <c r="J44" s="6">
        <f t="shared" si="2"/>
        <v>84.5</v>
      </c>
      <c r="K44" s="6">
        <f t="shared" si="3"/>
        <v>2</v>
      </c>
      <c r="L44" s="21">
        <f t="shared" si="11"/>
        <v>2.3668639053254439</v>
      </c>
      <c r="M44" s="15">
        <f t="shared" si="4"/>
        <v>3</v>
      </c>
      <c r="N44" s="7">
        <f t="shared" si="5"/>
        <v>3</v>
      </c>
      <c r="O44" s="23">
        <f t="shared" si="6"/>
        <v>3.5087719298245612E-2</v>
      </c>
      <c r="P44" s="23">
        <f t="shared" si="7"/>
        <v>3.5928143712574849E-2</v>
      </c>
      <c r="Q44" s="12">
        <f t="shared" si="8"/>
        <v>1</v>
      </c>
      <c r="R44" s="12">
        <f t="shared" si="8"/>
        <v>5</v>
      </c>
      <c r="S44" s="16">
        <f t="shared" si="9"/>
        <v>1.1764705882352941E-2</v>
      </c>
      <c r="T44" s="16">
        <f t="shared" si="10"/>
        <v>6.097560975609756E-2</v>
      </c>
    </row>
    <row r="45" spans="2:23" x14ac:dyDescent="0.25">
      <c r="B45" s="14" t="s">
        <v>25</v>
      </c>
      <c r="C45" s="28">
        <v>38</v>
      </c>
      <c r="D45" s="5">
        <v>62</v>
      </c>
      <c r="E45" s="5">
        <v>62</v>
      </c>
      <c r="F45" s="69">
        <v>68</v>
      </c>
      <c r="G45" s="69">
        <v>66</v>
      </c>
      <c r="H45" s="12">
        <f t="shared" si="0"/>
        <v>62</v>
      </c>
      <c r="I45" s="11">
        <f t="shared" si="1"/>
        <v>67</v>
      </c>
      <c r="J45" s="6">
        <f t="shared" si="2"/>
        <v>64.5</v>
      </c>
      <c r="K45" s="6">
        <f t="shared" si="3"/>
        <v>-5</v>
      </c>
      <c r="L45" s="21">
        <f t="shared" si="11"/>
        <v>-7.7519379844961236</v>
      </c>
      <c r="M45" s="15">
        <f t="shared" si="4"/>
        <v>0</v>
      </c>
      <c r="N45" s="7">
        <f t="shared" si="5"/>
        <v>2</v>
      </c>
      <c r="O45" s="23">
        <f t="shared" si="6"/>
        <v>0</v>
      </c>
      <c r="P45" s="23">
        <f t="shared" si="7"/>
        <v>2.9850746268656716E-2</v>
      </c>
      <c r="Q45" s="12">
        <f t="shared" si="8"/>
        <v>6</v>
      </c>
      <c r="R45" s="12">
        <f t="shared" si="8"/>
        <v>4</v>
      </c>
      <c r="S45" s="16">
        <f t="shared" si="9"/>
        <v>8.8235294117647065E-2</v>
      </c>
      <c r="T45" s="16">
        <f t="shared" si="10"/>
        <v>6.0606060606060608E-2</v>
      </c>
    </row>
    <row r="46" spans="2:23" x14ac:dyDescent="0.25">
      <c r="B46" s="9"/>
      <c r="C46" s="28">
        <v>39</v>
      </c>
      <c r="D46" s="5">
        <v>137</v>
      </c>
      <c r="E46" s="5">
        <v>135</v>
      </c>
      <c r="F46" s="69">
        <v>138</v>
      </c>
      <c r="G46" s="69">
        <v>143</v>
      </c>
      <c r="H46" s="12">
        <f t="shared" si="0"/>
        <v>136</v>
      </c>
      <c r="I46" s="11">
        <f t="shared" si="1"/>
        <v>140.5</v>
      </c>
      <c r="J46" s="6">
        <f t="shared" si="2"/>
        <v>138.25</v>
      </c>
      <c r="K46" s="6">
        <f t="shared" si="3"/>
        <v>-4.5</v>
      </c>
      <c r="L46" s="21">
        <f t="shared" si="11"/>
        <v>-3.2549728752260401</v>
      </c>
      <c r="M46" s="15">
        <f t="shared" si="4"/>
        <v>2</v>
      </c>
      <c r="N46" s="7">
        <f t="shared" si="5"/>
        <v>5</v>
      </c>
      <c r="O46" s="23">
        <f t="shared" si="6"/>
        <v>1.4705882352941176E-2</v>
      </c>
      <c r="P46" s="23">
        <f t="shared" si="7"/>
        <v>3.5587188612099648E-2</v>
      </c>
      <c r="Q46" s="12">
        <f t="shared" si="8"/>
        <v>1</v>
      </c>
      <c r="R46" s="12">
        <f t="shared" si="8"/>
        <v>8</v>
      </c>
      <c r="S46" s="16">
        <f t="shared" si="9"/>
        <v>7.246376811594203E-3</v>
      </c>
      <c r="T46" s="16">
        <f t="shared" si="10"/>
        <v>5.5944055944055944E-2</v>
      </c>
    </row>
    <row r="47" spans="2:23" x14ac:dyDescent="0.25">
      <c r="B47" s="10"/>
      <c r="C47" s="29">
        <v>40</v>
      </c>
      <c r="D47" s="5">
        <v>104</v>
      </c>
      <c r="E47" s="5">
        <v>111</v>
      </c>
      <c r="F47" s="69">
        <v>106</v>
      </c>
      <c r="G47" s="69">
        <v>107</v>
      </c>
      <c r="H47" s="12">
        <f t="shared" si="0"/>
        <v>107.5</v>
      </c>
      <c r="I47" s="11">
        <f t="shared" si="1"/>
        <v>106.5</v>
      </c>
      <c r="J47" s="6">
        <f t="shared" si="2"/>
        <v>107</v>
      </c>
      <c r="K47" s="6">
        <f t="shared" si="3"/>
        <v>1</v>
      </c>
      <c r="L47" s="21">
        <f t="shared" si="11"/>
        <v>0.93457943925233633</v>
      </c>
      <c r="M47" s="15">
        <f t="shared" si="4"/>
        <v>7</v>
      </c>
      <c r="N47" s="7">
        <f t="shared" si="5"/>
        <v>1</v>
      </c>
      <c r="O47" s="23">
        <f t="shared" si="6"/>
        <v>6.5116279069767441E-2</v>
      </c>
      <c r="P47" s="23">
        <f t="shared" si="7"/>
        <v>9.3896713615023476E-3</v>
      </c>
      <c r="Q47" s="12">
        <f t="shared" si="8"/>
        <v>2</v>
      </c>
      <c r="R47" s="12">
        <f t="shared" si="8"/>
        <v>4</v>
      </c>
      <c r="S47" s="16">
        <f t="shared" si="9"/>
        <v>1.8867924528301886E-2</v>
      </c>
      <c r="T47" s="16">
        <f t="shared" si="10"/>
        <v>3.7383177570093455E-2</v>
      </c>
    </row>
    <row r="48" spans="2:23" x14ac:dyDescent="0.25">
      <c r="M48" s="58" t="s">
        <v>53</v>
      </c>
      <c r="N48" s="15">
        <f>SUM(M8:M47)/40</f>
        <v>4.9749999999999996</v>
      </c>
      <c r="O48" s="58" t="s">
        <v>7</v>
      </c>
      <c r="P48" s="7">
        <f>N48*4</f>
        <v>19.899999999999999</v>
      </c>
      <c r="Q48" s="139">
        <f>SUM(Q8:Q47,R8:R47)</f>
        <v>428</v>
      </c>
      <c r="R48" s="140"/>
      <c r="S48" s="133">
        <f>SUM(S8:S47,T8:T47)</f>
        <v>3.7836378874050385</v>
      </c>
      <c r="T48" s="134"/>
      <c r="U48" s="33"/>
      <c r="V48"/>
    </row>
    <row r="49" spans="1:32" x14ac:dyDescent="0.25">
      <c r="M49" s="58" t="s">
        <v>54</v>
      </c>
      <c r="N49" s="7">
        <f>SUM(N8:N47)/40</f>
        <v>3.7749999999999999</v>
      </c>
      <c r="O49" s="58" t="s">
        <v>7</v>
      </c>
      <c r="P49" s="7">
        <f>N49*4</f>
        <v>15.1</v>
      </c>
      <c r="Q49" s="129">
        <f>Q48/80</f>
        <v>5.35</v>
      </c>
      <c r="R49" s="130"/>
      <c r="S49" s="133">
        <f>S48/80</f>
        <v>4.7295473592562982E-2</v>
      </c>
      <c r="T49" s="134"/>
      <c r="V49"/>
    </row>
    <row r="50" spans="1:32" x14ac:dyDescent="0.25">
      <c r="M50" s="57" t="s">
        <v>55</v>
      </c>
      <c r="N50" s="16">
        <f>SUM(O8:O47)/40</f>
        <v>3.917991982993442E-2</v>
      </c>
      <c r="O50" s="57" t="s">
        <v>7</v>
      </c>
      <c r="P50" s="16">
        <f>N50*4</f>
        <v>0.15671967931973768</v>
      </c>
      <c r="Q50" s="128" t="s">
        <v>57</v>
      </c>
      <c r="R50" s="128"/>
      <c r="S50" s="129">
        <f>4*Q49</f>
        <v>21.4</v>
      </c>
      <c r="T50" s="130"/>
    </row>
    <row r="51" spans="1:32" ht="15.75" customHeight="1" x14ac:dyDescent="0.25">
      <c r="M51" s="57" t="s">
        <v>56</v>
      </c>
      <c r="N51" s="16">
        <f>SUM(P8:P47)/40</f>
        <v>3.1996056581546403E-2</v>
      </c>
      <c r="O51" s="57" t="s">
        <v>7</v>
      </c>
      <c r="P51" s="16">
        <f>N51*4</f>
        <v>0.12798422632618561</v>
      </c>
      <c r="Q51" s="127" t="s">
        <v>57</v>
      </c>
      <c r="R51" s="127"/>
      <c r="S51" s="133">
        <f>S49*4</f>
        <v>0.18918189437025193</v>
      </c>
      <c r="T51" s="134"/>
      <c r="U51" s="2"/>
    </row>
    <row r="52" spans="1:32" ht="18.75" customHeight="1" x14ac:dyDescent="0.3">
      <c r="B52" s="197" t="s">
        <v>58</v>
      </c>
      <c r="C52" s="197"/>
      <c r="D52" s="197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</row>
    <row r="53" spans="1:32" ht="15.75" customHeight="1" x14ac:dyDescent="0.25">
      <c r="A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AF53"/>
    </row>
    <row r="54" spans="1:32" x14ac:dyDescent="0.25">
      <c r="A54"/>
      <c r="U54"/>
      <c r="V54"/>
      <c r="AF54"/>
    </row>
    <row r="55" spans="1:32" x14ac:dyDescent="0.25">
      <c r="A55"/>
      <c r="U55"/>
      <c r="V55"/>
      <c r="AF55"/>
    </row>
    <row r="56" spans="1:32" x14ac:dyDescent="0.25">
      <c r="A56"/>
      <c r="U56"/>
      <c r="V56"/>
      <c r="AF56"/>
    </row>
    <row r="57" spans="1:32" x14ac:dyDescent="0.25">
      <c r="A57"/>
      <c r="U57"/>
      <c r="V57"/>
      <c r="AF57"/>
    </row>
    <row r="58" spans="1:32" x14ac:dyDescent="0.25">
      <c r="A58"/>
      <c r="U58"/>
      <c r="V58"/>
      <c r="AF58"/>
    </row>
    <row r="59" spans="1:32" x14ac:dyDescent="0.25">
      <c r="A59"/>
      <c r="U59"/>
      <c r="V59"/>
      <c r="AF59"/>
    </row>
    <row r="60" spans="1:32" x14ac:dyDescent="0.25">
      <c r="A60"/>
      <c r="U60"/>
      <c r="V60"/>
      <c r="AF60"/>
    </row>
    <row r="61" spans="1:32" x14ac:dyDescent="0.25">
      <c r="A61"/>
      <c r="U61"/>
      <c r="V61"/>
      <c r="AF61"/>
    </row>
    <row r="62" spans="1:32" x14ac:dyDescent="0.25">
      <c r="A62"/>
      <c r="U62"/>
      <c r="V62"/>
      <c r="AF62"/>
    </row>
    <row r="63" spans="1:32" x14ac:dyDescent="0.25">
      <c r="A63"/>
      <c r="U63"/>
      <c r="V63"/>
      <c r="AF63"/>
    </row>
    <row r="64" spans="1:32" x14ac:dyDescent="0.25">
      <c r="A64"/>
      <c r="U64"/>
      <c r="V64"/>
      <c r="AF64"/>
    </row>
    <row r="65" spans="1:32" x14ac:dyDescent="0.25">
      <c r="A65"/>
      <c r="U65"/>
      <c r="V65"/>
      <c r="AF65"/>
    </row>
    <row r="66" spans="1:32" x14ac:dyDescent="0.25">
      <c r="A66"/>
      <c r="U66"/>
      <c r="V66"/>
      <c r="AF66"/>
    </row>
    <row r="67" spans="1:32" x14ac:dyDescent="0.25">
      <c r="A67"/>
      <c r="U67"/>
      <c r="V67"/>
      <c r="AF67"/>
    </row>
    <row r="68" spans="1:32" x14ac:dyDescent="0.25">
      <c r="A68"/>
      <c r="U68"/>
      <c r="V68"/>
      <c r="AF68"/>
    </row>
    <row r="69" spans="1:32" x14ac:dyDescent="0.25">
      <c r="A69"/>
      <c r="U69"/>
      <c r="V69"/>
      <c r="AF69"/>
    </row>
    <row r="70" spans="1:32" x14ac:dyDescent="0.25">
      <c r="A70"/>
      <c r="U70"/>
      <c r="V70"/>
      <c r="AF70"/>
    </row>
    <row r="71" spans="1:32" x14ac:dyDescent="0.25">
      <c r="A71"/>
      <c r="U71"/>
      <c r="V71"/>
      <c r="AF71"/>
    </row>
    <row r="72" spans="1:32" ht="9.9499999999999993" customHeight="1" x14ac:dyDescent="0.25">
      <c r="A72"/>
      <c r="U72"/>
      <c r="V72"/>
    </row>
    <row r="73" spans="1:32" ht="15.75" customHeight="1" x14ac:dyDescent="0.25">
      <c r="A73"/>
      <c r="U73"/>
      <c r="V73"/>
    </row>
    <row r="74" spans="1:32" x14ac:dyDescent="0.25">
      <c r="A74"/>
      <c r="U74"/>
      <c r="V74"/>
    </row>
    <row r="75" spans="1:32" x14ac:dyDescent="0.25">
      <c r="A75"/>
      <c r="U75"/>
      <c r="V75"/>
    </row>
    <row r="76" spans="1:32" ht="15.75" customHeight="1" x14ac:dyDescent="0.3">
      <c r="A76"/>
      <c r="B76" s="188" t="s">
        <v>90</v>
      </c>
      <c r="C76" s="188"/>
      <c r="D76" s="188"/>
      <c r="E76" s="188"/>
      <c r="F76" s="188"/>
      <c r="G76" s="188"/>
      <c r="H76" s="188"/>
      <c r="I76" s="188"/>
      <c r="J76" s="188"/>
      <c r="U76"/>
      <c r="V76"/>
    </row>
    <row r="77" spans="1:32" x14ac:dyDescent="0.25">
      <c r="A77"/>
      <c r="B77" s="144" t="s">
        <v>93</v>
      </c>
      <c r="C77" s="144"/>
      <c r="D77" s="144" t="s">
        <v>99</v>
      </c>
      <c r="E77" s="144"/>
      <c r="F77" s="144"/>
      <c r="G77" s="108" t="s">
        <v>100</v>
      </c>
      <c r="H77" s="106" t="s">
        <v>101</v>
      </c>
      <c r="I77" s="144" t="s">
        <v>97</v>
      </c>
      <c r="J77" s="144"/>
      <c r="U77"/>
      <c r="V77"/>
    </row>
    <row r="78" spans="1:32" x14ac:dyDescent="0.25">
      <c r="A78"/>
      <c r="B78" s="109" t="s">
        <v>91</v>
      </c>
      <c r="C78" s="42">
        <f>MIN(J8:J47)</f>
        <v>45.75</v>
      </c>
      <c r="D78" s="107" t="s">
        <v>94</v>
      </c>
      <c r="E78" s="112">
        <f>C78</f>
        <v>45.75</v>
      </c>
      <c r="F78" s="112">
        <f>((C80-C78)*0.3333)+C78</f>
        <v>114.99307499999999</v>
      </c>
      <c r="G78" s="112">
        <f>F78-E78</f>
        <v>69.24307499999999</v>
      </c>
      <c r="H78" s="116">
        <f>COUNTIFS(J8:J47,"&gt;="&amp;E78,J8:J47,"&lt;="&amp;F78)</f>
        <v>19</v>
      </c>
      <c r="I78" s="189">
        <f>(H78/(SUM(H78:H80))*100)</f>
        <v>47.5</v>
      </c>
      <c r="J78" s="189"/>
      <c r="U78"/>
      <c r="V78"/>
    </row>
    <row r="79" spans="1:32" x14ac:dyDescent="0.25">
      <c r="A79"/>
      <c r="B79" s="7" t="s">
        <v>98</v>
      </c>
      <c r="C79" s="12">
        <f>MEDIAN(J8:J47)</f>
        <v>124.125</v>
      </c>
      <c r="D79" s="114" t="s">
        <v>95</v>
      </c>
      <c r="E79" s="115">
        <f>F78</f>
        <v>114.99307499999999</v>
      </c>
      <c r="F79" s="115">
        <f>((C80-C78)*0.3333)+E79</f>
        <v>184.23614999999998</v>
      </c>
      <c r="G79" s="115">
        <f>F79-E79</f>
        <v>69.24307499999999</v>
      </c>
      <c r="H79" s="117">
        <f>COUNTIFS(J9:J47,"&gt;="&amp;E79,J9:J47,"&lt;="&amp;F79)</f>
        <v>13</v>
      </c>
      <c r="I79" s="190">
        <f>(H79/(SUM(H78:H80))*100)</f>
        <v>32.5</v>
      </c>
      <c r="J79" s="190"/>
      <c r="K79" s="33"/>
      <c r="U79"/>
      <c r="V79"/>
    </row>
    <row r="80" spans="1:32" x14ac:dyDescent="0.25">
      <c r="A80"/>
      <c r="B80" s="109" t="s">
        <v>92</v>
      </c>
      <c r="C80" s="42">
        <f>MAX(J8:J47)</f>
        <v>253.5</v>
      </c>
      <c r="D80" s="110" t="s">
        <v>96</v>
      </c>
      <c r="E80" s="111">
        <f>F79</f>
        <v>184.23614999999998</v>
      </c>
      <c r="F80" s="111">
        <f>C80</f>
        <v>253.5</v>
      </c>
      <c r="G80" s="111">
        <f>F80-E80</f>
        <v>69.263850000000019</v>
      </c>
      <c r="H80" s="118">
        <f>COUNTIFS(J8:J47,"&gt;="&amp;E80,J8:J47,"&lt;="&amp;F80)</f>
        <v>8</v>
      </c>
      <c r="I80" s="191">
        <f>(H80/(SUM(H78:H80))*100)</f>
        <v>20</v>
      </c>
      <c r="J80" s="191"/>
      <c r="K80" s="113"/>
      <c r="U80"/>
      <c r="V80"/>
    </row>
    <row r="81" spans="1:22" ht="17.25" customHeight="1" x14ac:dyDescent="0.3">
      <c r="A81"/>
      <c r="B81" s="132" t="s">
        <v>103</v>
      </c>
      <c r="C81" s="132"/>
      <c r="D81" s="132"/>
      <c r="E81" s="132"/>
      <c r="F81" s="132"/>
      <c r="G81" s="132"/>
      <c r="H81" s="132"/>
      <c r="I81" s="132"/>
      <c r="J81" s="132"/>
      <c r="K81" s="113"/>
      <c r="U81"/>
      <c r="V81"/>
    </row>
    <row r="82" spans="1:22" ht="15.75" customHeight="1" x14ac:dyDescent="0.25">
      <c r="A82"/>
      <c r="B82" s="159" t="s">
        <v>11</v>
      </c>
      <c r="C82" s="161"/>
      <c r="D82" s="182" t="s">
        <v>70</v>
      </c>
      <c r="E82" s="183"/>
      <c r="F82" s="183"/>
      <c r="G82" s="184"/>
      <c r="H82" s="159" t="s">
        <v>107</v>
      </c>
      <c r="I82" s="160"/>
      <c r="J82" s="161"/>
      <c r="K82" s="4"/>
      <c r="L82" s="4"/>
      <c r="U82"/>
      <c r="V82"/>
    </row>
    <row r="83" spans="1:22" x14ac:dyDescent="0.25">
      <c r="A83"/>
      <c r="B83" s="34" t="s">
        <v>10</v>
      </c>
      <c r="C83" s="38">
        <f>POWER(C84,2)</f>
        <v>0.99037017295989516</v>
      </c>
      <c r="D83" s="128" t="s">
        <v>60</v>
      </c>
      <c r="E83" s="128"/>
      <c r="F83" s="128"/>
      <c r="G83" s="40">
        <f>INTERCEPT(H8:H47,I8:I47)</f>
        <v>-0.62831799644590092</v>
      </c>
      <c r="H83" s="167" t="s">
        <v>60</v>
      </c>
      <c r="I83" s="168"/>
      <c r="J83" s="175">
        <f>IF(G83&lt;0,ABS(G83),(-G83))</f>
        <v>0.62831799644590092</v>
      </c>
      <c r="K83" s="4"/>
      <c r="L83" s="4"/>
      <c r="U83"/>
      <c r="V83"/>
    </row>
    <row r="84" spans="1:22" x14ac:dyDescent="0.25">
      <c r="A84"/>
      <c r="B84" s="34" t="s">
        <v>9</v>
      </c>
      <c r="C84" s="38">
        <f>CORREL(I8:I47,H8:H47)</f>
        <v>0.99517343863263108</v>
      </c>
      <c r="D84" s="145" t="s">
        <v>68</v>
      </c>
      <c r="E84" s="146"/>
      <c r="F84" s="147"/>
      <c r="G84" s="41">
        <f>G83</f>
        <v>-0.62831799644590092</v>
      </c>
      <c r="H84" s="169"/>
      <c r="I84" s="170"/>
      <c r="J84" s="176"/>
      <c r="K84" s="4"/>
      <c r="L84" s="4"/>
      <c r="U84"/>
      <c r="V84"/>
    </row>
    <row r="85" spans="1:22" x14ac:dyDescent="0.25">
      <c r="A85"/>
      <c r="B85" s="164" t="s">
        <v>29</v>
      </c>
      <c r="C85" s="166"/>
      <c r="D85" s="128" t="s">
        <v>27</v>
      </c>
      <c r="E85" s="128"/>
      <c r="F85" s="128"/>
      <c r="G85" s="40">
        <f>SLOPE(H8:H47,I8:I47)</f>
        <v>1.0035049231386557</v>
      </c>
      <c r="H85" s="171" t="s">
        <v>27</v>
      </c>
      <c r="I85" s="172"/>
      <c r="J85" s="175">
        <f>IF(G85&gt;1,1-(G85-1),(1-G85)+1)</f>
        <v>0.99649507686134431</v>
      </c>
      <c r="K85" s="4"/>
      <c r="L85" s="4"/>
      <c r="U85"/>
      <c r="V85"/>
    </row>
    <row r="86" spans="1:22" x14ac:dyDescent="0.25">
      <c r="A86"/>
      <c r="B86" s="180" t="str">
        <f>IF(C84&gt;0.975,"Acceptable","Unacceptable")</f>
        <v>Acceptable</v>
      </c>
      <c r="C86" s="181"/>
      <c r="D86" s="145" t="s">
        <v>69</v>
      </c>
      <c r="E86" s="146"/>
      <c r="F86" s="147"/>
      <c r="G86" s="42">
        <f xml:space="preserve"> (ABS(1-G85))*100</f>
        <v>0.35049231386556912</v>
      </c>
      <c r="H86" s="173"/>
      <c r="I86" s="174"/>
      <c r="J86" s="176"/>
      <c r="K86" s="4"/>
      <c r="L86" s="4"/>
      <c r="U86"/>
      <c r="V86"/>
    </row>
    <row r="87" spans="1:22" x14ac:dyDescent="0.25">
      <c r="A87"/>
      <c r="B87" s="144" t="s">
        <v>102</v>
      </c>
      <c r="C87" s="144"/>
      <c r="D87" s="144"/>
      <c r="E87" s="144"/>
      <c r="F87" s="144"/>
      <c r="G87" s="144"/>
      <c r="H87" s="177">
        <f>STEYX(H8:H47,I8:I47)</f>
        <v>5.7221040450001768</v>
      </c>
      <c r="I87" s="178"/>
      <c r="J87" s="179"/>
      <c r="K87" s="4"/>
      <c r="L87" s="4"/>
      <c r="U87"/>
      <c r="V87"/>
    </row>
    <row r="88" spans="1:22" ht="17.25" x14ac:dyDescent="0.3">
      <c r="A88"/>
      <c r="B88" s="162" t="s">
        <v>75</v>
      </c>
      <c r="C88" s="132"/>
      <c r="D88" s="132"/>
      <c r="E88" s="132"/>
      <c r="F88" s="132"/>
      <c r="G88" s="132"/>
      <c r="H88" s="132"/>
      <c r="I88" s="132"/>
      <c r="J88" s="163"/>
      <c r="K88" s="4"/>
      <c r="L88" s="4"/>
      <c r="U88"/>
      <c r="V88"/>
    </row>
    <row r="89" spans="1:22" x14ac:dyDescent="0.25">
      <c r="A89"/>
      <c r="B89" s="164" t="s">
        <v>71</v>
      </c>
      <c r="C89" s="165"/>
      <c r="D89" s="165"/>
      <c r="E89" s="165"/>
      <c r="F89" s="166"/>
      <c r="G89" s="164" t="s">
        <v>72</v>
      </c>
      <c r="H89" s="165"/>
      <c r="I89" s="165"/>
      <c r="J89" s="166"/>
      <c r="K89" s="4"/>
      <c r="L89" s="4"/>
      <c r="U89"/>
      <c r="V89"/>
    </row>
    <row r="90" spans="1:22" x14ac:dyDescent="0.25">
      <c r="A90"/>
      <c r="B90" s="153" t="s">
        <v>62</v>
      </c>
      <c r="C90" s="153"/>
      <c r="D90" s="153"/>
      <c r="E90" s="157">
        <v>50</v>
      </c>
      <c r="F90" s="157"/>
      <c r="G90" s="185" t="s">
        <v>63</v>
      </c>
      <c r="H90" s="186"/>
      <c r="I90" s="187"/>
      <c r="J90" s="70">
        <v>120</v>
      </c>
      <c r="K90" s="4"/>
      <c r="L90" s="4"/>
      <c r="U90"/>
      <c r="V90"/>
    </row>
    <row r="91" spans="1:22" x14ac:dyDescent="0.25">
      <c r="A91"/>
      <c r="B91" s="153" t="s">
        <v>64</v>
      </c>
      <c r="C91" s="153"/>
      <c r="D91" s="153"/>
      <c r="E91" s="158">
        <f>G83+G85*E90</f>
        <v>49.546928160486885</v>
      </c>
      <c r="F91" s="158"/>
      <c r="G91" s="185" t="s">
        <v>65</v>
      </c>
      <c r="H91" s="186"/>
      <c r="I91" s="187"/>
      <c r="J91" s="12">
        <f>G83+G85*J90</f>
        <v>119.79227278019277</v>
      </c>
      <c r="K91" s="4"/>
      <c r="L91" s="4"/>
      <c r="U91"/>
      <c r="V91"/>
    </row>
    <row r="92" spans="1:22" x14ac:dyDescent="0.25">
      <c r="A92"/>
      <c r="B92" s="154" t="s">
        <v>74</v>
      </c>
      <c r="C92" s="154"/>
      <c r="D92" s="154"/>
      <c r="E92" s="156">
        <f>E91-E90</f>
        <v>-0.45307183951311458</v>
      </c>
      <c r="F92" s="156"/>
      <c r="G92" s="154" t="s">
        <v>74</v>
      </c>
      <c r="H92" s="154"/>
      <c r="I92" s="154"/>
      <c r="J92" s="37">
        <f>J91-J90</f>
        <v>-0.20772721980722508</v>
      </c>
      <c r="K92" s="4"/>
      <c r="L92" s="4"/>
      <c r="V92"/>
    </row>
    <row r="93" spans="1:22" ht="15.75" customHeight="1" x14ac:dyDescent="0.25">
      <c r="A93"/>
      <c r="B93" s="155" t="s">
        <v>73</v>
      </c>
      <c r="C93" s="155"/>
      <c r="D93" s="155"/>
      <c r="E93" s="152">
        <f xml:space="preserve"> ABS(E92/E90)*100</f>
        <v>0.90614367902622917</v>
      </c>
      <c r="F93" s="152"/>
      <c r="G93" s="155" t="s">
        <v>73</v>
      </c>
      <c r="H93" s="155"/>
      <c r="I93" s="155"/>
      <c r="J93" s="39">
        <f>ABS(J92/J90)*100</f>
        <v>0.17310601650602089</v>
      </c>
      <c r="U93"/>
      <c r="V93"/>
    </row>
    <row r="94" spans="1:22" ht="15.75" customHeight="1" x14ac:dyDescent="0.3">
      <c r="A94"/>
      <c r="B94" s="132" t="s">
        <v>106</v>
      </c>
      <c r="C94" s="132"/>
      <c r="D94" s="132"/>
      <c r="E94" s="132"/>
      <c r="F94" s="132"/>
      <c r="U94"/>
      <c r="V94"/>
    </row>
    <row r="95" spans="1:22" x14ac:dyDescent="0.25">
      <c r="A95"/>
      <c r="B95" s="127" t="s">
        <v>61</v>
      </c>
      <c r="C95" s="127"/>
      <c r="D95" s="127"/>
      <c r="E95" s="127"/>
      <c r="F95" s="127"/>
      <c r="I95"/>
      <c r="J95"/>
      <c r="U95"/>
      <c r="V95"/>
    </row>
    <row r="96" spans="1:22" x14ac:dyDescent="0.25">
      <c r="A96"/>
      <c r="B96" s="129" t="s">
        <v>67</v>
      </c>
      <c r="C96" s="130"/>
      <c r="D96" s="131">
        <v>2.34</v>
      </c>
      <c r="E96" s="131"/>
      <c r="F96" s="131"/>
      <c r="G96"/>
      <c r="I96"/>
      <c r="U96"/>
      <c r="V96"/>
    </row>
    <row r="97" spans="1:22" x14ac:dyDescent="0.25">
      <c r="A97"/>
      <c r="B97" s="127" t="s">
        <v>66</v>
      </c>
      <c r="C97" s="127"/>
      <c r="D97" s="127" t="s">
        <v>76</v>
      </c>
      <c r="E97" s="127"/>
      <c r="F97" s="127"/>
      <c r="G97"/>
      <c r="I97"/>
      <c r="J97"/>
      <c r="V97"/>
    </row>
    <row r="98" spans="1:22" x14ac:dyDescent="0.25">
      <c r="A98"/>
      <c r="B98" s="128" t="s">
        <v>26</v>
      </c>
      <c r="C98" s="128"/>
      <c r="D98" s="128" t="s">
        <v>26</v>
      </c>
      <c r="E98" s="128"/>
      <c r="F98" s="128"/>
      <c r="G98"/>
      <c r="I98"/>
      <c r="J98"/>
      <c r="K98"/>
      <c r="L98"/>
      <c r="M98"/>
      <c r="N98"/>
      <c r="O98"/>
      <c r="P98"/>
      <c r="V98"/>
    </row>
    <row r="99" spans="1:22" x14ac:dyDescent="0.25">
      <c r="A99"/>
      <c r="B99" s="126" t="str">
        <f xml:space="preserve"> IF(D96&gt;E93,"Acceptable","Unacceptable")</f>
        <v>Acceptable</v>
      </c>
      <c r="C99" s="126"/>
      <c r="D99" s="126" t="str">
        <f xml:space="preserve"> IF(D96&gt;J93,"Acceptable","Unacceptable")</f>
        <v>Acceptable</v>
      </c>
      <c r="E99" s="126"/>
      <c r="F99" s="126"/>
      <c r="G99"/>
      <c r="I99"/>
      <c r="J99"/>
      <c r="K99"/>
      <c r="L99"/>
      <c r="M99"/>
      <c r="N99"/>
      <c r="O99"/>
      <c r="P99"/>
      <c r="V99"/>
    </row>
    <row r="100" spans="1:22" x14ac:dyDescent="0.25">
      <c r="E100"/>
      <c r="F100"/>
      <c r="G100"/>
      <c r="I100"/>
      <c r="J100"/>
      <c r="K100"/>
      <c r="L100"/>
      <c r="M100"/>
      <c r="N100"/>
      <c r="O100"/>
      <c r="P100"/>
      <c r="V100"/>
    </row>
    <row r="101" spans="1:22" x14ac:dyDescent="0.25">
      <c r="I101"/>
      <c r="J101"/>
      <c r="K101"/>
      <c r="L101"/>
      <c r="M101"/>
      <c r="N101"/>
      <c r="O101"/>
      <c r="P101"/>
      <c r="V101"/>
    </row>
    <row r="102" spans="1:22" x14ac:dyDescent="0.25">
      <c r="H102" s="32"/>
      <c r="I102"/>
      <c r="J102"/>
      <c r="K102"/>
      <c r="L102"/>
      <c r="M102"/>
      <c r="N102"/>
      <c r="O102"/>
      <c r="P102"/>
      <c r="V102"/>
    </row>
    <row r="103" spans="1:22" x14ac:dyDescent="0.25">
      <c r="I103"/>
      <c r="J103"/>
      <c r="K103"/>
      <c r="L103"/>
      <c r="M103"/>
      <c r="N103"/>
      <c r="O103"/>
      <c r="P103"/>
    </row>
    <row r="104" spans="1:22" x14ac:dyDescent="0.25">
      <c r="I104"/>
      <c r="J104"/>
      <c r="K104"/>
      <c r="L104"/>
      <c r="M104"/>
      <c r="N104"/>
      <c r="O104"/>
      <c r="P104"/>
    </row>
    <row r="105" spans="1:22" x14ac:dyDescent="0.25">
      <c r="B105" s="36"/>
      <c r="C105" s="36"/>
      <c r="D105" s="36"/>
      <c r="E105" s="36"/>
      <c r="F105" s="3"/>
      <c r="L105"/>
      <c r="M105"/>
      <c r="N105"/>
      <c r="O105"/>
    </row>
    <row r="106" spans="1:22" x14ac:dyDescent="0.25">
      <c r="B106" s="3"/>
      <c r="D106" s="3"/>
      <c r="F106" s="3"/>
    </row>
    <row r="107" spans="1:22" x14ac:dyDescent="0.25">
      <c r="B107" s="3"/>
      <c r="C107"/>
      <c r="D107"/>
      <c r="E107"/>
      <c r="F107" s="3"/>
    </row>
  </sheetData>
  <sheetProtection password="CF7A" sheet="1" objects="1" scenarios="1"/>
  <mergeCells count="84">
    <mergeCell ref="B52:D52"/>
    <mergeCell ref="C2:D2"/>
    <mergeCell ref="C3:D3"/>
    <mergeCell ref="E2:H2"/>
    <mergeCell ref="B4:E4"/>
    <mergeCell ref="F4:T4"/>
    <mergeCell ref="Q5:T5"/>
    <mergeCell ref="S49:T49"/>
    <mergeCell ref="Q49:R49"/>
    <mergeCell ref="P6:P7"/>
    <mergeCell ref="E3:H3"/>
    <mergeCell ref="I2:K2"/>
    <mergeCell ref="I3:K3"/>
    <mergeCell ref="L2:M2"/>
    <mergeCell ref="L3:M3"/>
    <mergeCell ref="D82:G82"/>
    <mergeCell ref="N6:N7"/>
    <mergeCell ref="G93:I93"/>
    <mergeCell ref="G91:I91"/>
    <mergeCell ref="G90:I90"/>
    <mergeCell ref="G92:I92"/>
    <mergeCell ref="M6:M7"/>
    <mergeCell ref="B76:J76"/>
    <mergeCell ref="B77:C77"/>
    <mergeCell ref="D77:F77"/>
    <mergeCell ref="I77:J77"/>
    <mergeCell ref="I78:J78"/>
    <mergeCell ref="I79:J79"/>
    <mergeCell ref="I80:J80"/>
    <mergeCell ref="J85:J86"/>
    <mergeCell ref="B81:J81"/>
    <mergeCell ref="H82:J82"/>
    <mergeCell ref="B88:J88"/>
    <mergeCell ref="B89:F89"/>
    <mergeCell ref="G89:J89"/>
    <mergeCell ref="D85:F85"/>
    <mergeCell ref="H83:I84"/>
    <mergeCell ref="H85:I86"/>
    <mergeCell ref="D84:F84"/>
    <mergeCell ref="J83:J84"/>
    <mergeCell ref="D83:F83"/>
    <mergeCell ref="B87:G87"/>
    <mergeCell ref="H87:J87"/>
    <mergeCell ref="B85:C85"/>
    <mergeCell ref="B86:C86"/>
    <mergeCell ref="D86:F86"/>
    <mergeCell ref="B82:C82"/>
    <mergeCell ref="E93:F93"/>
    <mergeCell ref="B90:D90"/>
    <mergeCell ref="B91:D91"/>
    <mergeCell ref="B92:D92"/>
    <mergeCell ref="B93:D93"/>
    <mergeCell ref="E92:F92"/>
    <mergeCell ref="E90:F90"/>
    <mergeCell ref="E91:F91"/>
    <mergeCell ref="M5:P5"/>
    <mergeCell ref="O6:O7"/>
    <mergeCell ref="B5:G5"/>
    <mergeCell ref="H5:I5"/>
    <mergeCell ref="J5:L5"/>
    <mergeCell ref="B6:B7"/>
    <mergeCell ref="C6:C7"/>
    <mergeCell ref="D6:E6"/>
    <mergeCell ref="F6:G6"/>
    <mergeCell ref="Q50:R50"/>
    <mergeCell ref="Q51:R51"/>
    <mergeCell ref="S50:T50"/>
    <mergeCell ref="S51:T51"/>
    <mergeCell ref="Q6:Q7"/>
    <mergeCell ref="R6:R7"/>
    <mergeCell ref="S6:S7"/>
    <mergeCell ref="Q48:R48"/>
    <mergeCell ref="S48:T48"/>
    <mergeCell ref="T6:T7"/>
    <mergeCell ref="B96:C96"/>
    <mergeCell ref="D96:F96"/>
    <mergeCell ref="B95:F95"/>
    <mergeCell ref="D97:F97"/>
    <mergeCell ref="B94:F94"/>
    <mergeCell ref="D99:F99"/>
    <mergeCell ref="B99:C99"/>
    <mergeCell ref="B97:C97"/>
    <mergeCell ref="B98:C98"/>
    <mergeCell ref="D98:F98"/>
  </mergeCells>
  <conditionalFormatting sqref="M8:M47">
    <cfRule type="cellIs" dxfId="14" priority="20" stopIfTrue="1" operator="greaterThan">
      <formula>$P$48</formula>
    </cfRule>
  </conditionalFormatting>
  <conditionalFormatting sqref="N8:N47">
    <cfRule type="cellIs" dxfId="13" priority="19" stopIfTrue="1" operator="greaterThan">
      <formula>$P$49</formula>
    </cfRule>
  </conditionalFormatting>
  <conditionalFormatting sqref="O8:O47">
    <cfRule type="cellIs" dxfId="12" priority="18" stopIfTrue="1" operator="greaterThan">
      <formula>$P$50</formula>
    </cfRule>
  </conditionalFormatting>
  <conditionalFormatting sqref="P8:P47">
    <cfRule type="cellIs" dxfId="11" priority="17" stopIfTrue="1" operator="greaterThan">
      <formula>$P$51</formula>
    </cfRule>
  </conditionalFormatting>
  <conditionalFormatting sqref="Q8:R47">
    <cfRule type="cellIs" dxfId="10" priority="16" stopIfTrue="1" operator="greaterThan">
      <formula>$S$50</formula>
    </cfRule>
  </conditionalFormatting>
  <conditionalFormatting sqref="S8:T47">
    <cfRule type="cellIs" dxfId="9" priority="14" stopIfTrue="1" operator="greaterThan">
      <formula>$S$51</formula>
    </cfRule>
  </conditionalFormatting>
  <conditionalFormatting sqref="D99 B99 B86:B87 C86">
    <cfRule type="containsText" dxfId="8" priority="12" stopIfTrue="1" operator="containsText" text="Unacceptable">
      <formula>NOT(ISERROR(SEARCH("Unacceptable",B86)))</formula>
    </cfRule>
    <cfRule type="containsText" dxfId="7" priority="13" stopIfTrue="1" operator="containsText" text="Acceptable">
      <formula>NOT(ISERROR(SEARCH("Acceptable",B86)))</formula>
    </cfRule>
  </conditionalFormatting>
  <conditionalFormatting sqref="J8:J47">
    <cfRule type="cellIs" dxfId="6" priority="1" stopIfTrue="1" operator="between">
      <formula>$E$80</formula>
      <formula>$F$80</formula>
    </cfRule>
    <cfRule type="cellIs" dxfId="5" priority="2" stopIfTrue="1" operator="between">
      <formula>$E$79</formula>
      <formula>$F$79</formula>
    </cfRule>
    <cfRule type="cellIs" dxfId="4" priority="3" stopIfTrue="1" operator="between">
      <formula>$E$78</formula>
      <formula>$F$78</formula>
    </cfRule>
  </conditionalFormatting>
  <pageMargins left="0.45" right="0.65" top="1" bottom="1" header="0.5" footer="0.5"/>
  <pageSetup paperSize="9" scale="51" orientation="portrait" r:id="rId1"/>
  <headerFooter alignWithMargins="0"/>
  <ignoredErrors>
    <ignoredError sqref="J80 J78 J79" emptyCellReferenc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0070C0"/>
  </sheetPr>
  <dimension ref="B1:AG97"/>
  <sheetViews>
    <sheetView showGridLines="0" zoomScaleNormal="100" workbookViewId="0">
      <selection activeCell="J77" sqref="J77"/>
    </sheetView>
  </sheetViews>
  <sheetFormatPr defaultRowHeight="15.75" x14ac:dyDescent="0.25"/>
  <cols>
    <col min="1" max="1" width="5.7109375" style="1" customWidth="1"/>
    <col min="2" max="2" width="12.28515625" style="1" customWidth="1"/>
    <col min="3" max="3" width="9.140625" style="31" customWidth="1"/>
    <col min="4" max="6" width="9.140625" style="1" customWidth="1"/>
    <col min="7" max="7" width="11.5703125" style="1" customWidth="1"/>
    <col min="8" max="18" width="9.140625" style="1" customWidth="1"/>
    <col min="19" max="19" width="9.28515625" style="1" customWidth="1"/>
    <col min="20" max="20" width="6.28515625" style="1" customWidth="1"/>
    <col min="21" max="21" width="9.28515625" style="1" customWidth="1"/>
    <col min="22" max="16384" width="9.140625" style="1"/>
  </cols>
  <sheetData>
    <row r="1" spans="2:23" ht="17.25" x14ac:dyDescent="0.3">
      <c r="B1" s="213" t="s">
        <v>38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/>
      <c r="P1"/>
      <c r="Q1"/>
      <c r="R1"/>
      <c r="S1"/>
      <c r="T1"/>
      <c r="U1"/>
      <c r="V1"/>
    </row>
    <row r="2" spans="2:23" x14ac:dyDescent="0.25">
      <c r="B2" s="43" t="s">
        <v>13</v>
      </c>
      <c r="C2" s="211" t="str">
        <f>'Real Model'!C2</f>
        <v xml:space="preserve"> Glucose </v>
      </c>
      <c r="D2" s="211"/>
      <c r="E2" s="129" t="s">
        <v>15</v>
      </c>
      <c r="F2" s="193"/>
      <c r="G2" s="193"/>
      <c r="H2" s="130"/>
      <c r="I2" s="129" t="s">
        <v>28</v>
      </c>
      <c r="J2" s="193"/>
      <c r="K2" s="193"/>
      <c r="L2" s="130"/>
      <c r="M2" s="129" t="s">
        <v>16</v>
      </c>
      <c r="N2" s="130"/>
      <c r="P2"/>
      <c r="Q2"/>
      <c r="R2"/>
      <c r="S2"/>
      <c r="T2"/>
      <c r="U2"/>
      <c r="V2"/>
    </row>
    <row r="3" spans="2:23" ht="17.25" x14ac:dyDescent="0.3">
      <c r="B3" s="35" t="s">
        <v>14</v>
      </c>
      <c r="C3" s="127" t="str">
        <f>'Real Model'!C3</f>
        <v>mg\dl</v>
      </c>
      <c r="D3" s="127"/>
      <c r="E3" s="145" t="str">
        <f>'Real Model'!E3</f>
        <v>Abbott Glucose</v>
      </c>
      <c r="F3" s="146"/>
      <c r="G3" s="146"/>
      <c r="H3" s="147"/>
      <c r="I3" s="145" t="str">
        <f>'Real Model'!I3</f>
        <v>Roche Glucose</v>
      </c>
      <c r="J3" s="146"/>
      <c r="K3" s="146"/>
      <c r="L3" s="147"/>
      <c r="M3" s="145" t="str">
        <f>'Real Model'!L3</f>
        <v>Turkowski G</v>
      </c>
      <c r="N3" s="147"/>
      <c r="P3"/>
      <c r="Q3"/>
      <c r="R3"/>
      <c r="S3"/>
      <c r="T3"/>
      <c r="U3"/>
      <c r="V3"/>
    </row>
    <row r="4" spans="2:23" ht="17.25" x14ac:dyDescent="0.3">
      <c r="B4" s="212" t="s">
        <v>59</v>
      </c>
      <c r="C4" s="212"/>
      <c r="D4" s="212"/>
      <c r="E4" s="212"/>
      <c r="F4" s="212"/>
      <c r="G4" s="212"/>
      <c r="H4" s="212"/>
      <c r="I4" s="212"/>
      <c r="J4"/>
      <c r="K4"/>
      <c r="L4"/>
      <c r="M4"/>
      <c r="N4"/>
      <c r="O4"/>
      <c r="P4"/>
      <c r="Q4"/>
      <c r="R4"/>
      <c r="S4"/>
      <c r="T4"/>
      <c r="U4"/>
      <c r="V4"/>
    </row>
    <row r="5" spans="2:23" x14ac:dyDescent="0.25">
      <c r="B5" s="159" t="s">
        <v>78</v>
      </c>
      <c r="C5" s="161"/>
      <c r="D5" s="129" t="s">
        <v>6</v>
      </c>
      <c r="E5" s="193"/>
      <c r="F5" s="130"/>
      <c r="G5" s="129" t="s">
        <v>37</v>
      </c>
      <c r="H5" s="193"/>
      <c r="I5" s="130"/>
      <c r="N5"/>
      <c r="O5"/>
      <c r="P5"/>
      <c r="Q5"/>
      <c r="R5"/>
      <c r="S5"/>
      <c r="T5"/>
      <c r="U5"/>
      <c r="V5"/>
      <c r="W5"/>
    </row>
    <row r="6" spans="2:23" x14ac:dyDescent="0.25">
      <c r="B6" s="208" t="s">
        <v>17</v>
      </c>
      <c r="C6" s="149" t="s">
        <v>0</v>
      </c>
      <c r="D6" s="24" t="s">
        <v>4</v>
      </c>
      <c r="E6" s="51" t="s">
        <v>31</v>
      </c>
      <c r="F6" s="56" t="s">
        <v>31</v>
      </c>
      <c r="G6" s="43" t="s">
        <v>4</v>
      </c>
      <c r="H6" s="43" t="s">
        <v>31</v>
      </c>
      <c r="I6" s="43" t="s">
        <v>31</v>
      </c>
      <c r="N6"/>
      <c r="O6"/>
      <c r="P6"/>
      <c r="Q6"/>
      <c r="R6"/>
      <c r="S6"/>
      <c r="T6"/>
      <c r="U6"/>
      <c r="V6"/>
      <c r="W6"/>
    </row>
    <row r="7" spans="2:23" x14ac:dyDescent="0.25">
      <c r="B7" s="208"/>
      <c r="C7" s="149"/>
      <c r="D7" s="45" t="s">
        <v>47</v>
      </c>
      <c r="E7" s="51" t="s">
        <v>48</v>
      </c>
      <c r="F7" s="52" t="s">
        <v>77</v>
      </c>
      <c r="G7" s="43" t="s">
        <v>2</v>
      </c>
      <c r="H7" s="43" t="s">
        <v>3</v>
      </c>
      <c r="I7" s="43" t="s">
        <v>36</v>
      </c>
      <c r="N7"/>
      <c r="O7"/>
      <c r="P7"/>
      <c r="Q7"/>
      <c r="R7"/>
      <c r="S7"/>
      <c r="T7"/>
      <c r="U7"/>
      <c r="V7"/>
      <c r="W7"/>
    </row>
    <row r="8" spans="2:23" x14ac:dyDescent="0.25">
      <c r="B8" s="121">
        <f>'Real Model'!B8</f>
        <v>41741</v>
      </c>
      <c r="C8" s="28">
        <v>1</v>
      </c>
      <c r="D8" s="119">
        <f>'Real Model'!I8</f>
        <v>83</v>
      </c>
      <c r="E8" s="120">
        <f>'Real Model'!H8</f>
        <v>84.5</v>
      </c>
      <c r="F8" s="119">
        <f t="shared" ref="F8:F47" si="0">E8*$I$75+$I$73</f>
        <v>84.832151991229495</v>
      </c>
      <c r="G8" s="120">
        <f t="shared" ref="G8:G47" si="1">(F8+D8)/2</f>
        <v>83.916075995614747</v>
      </c>
      <c r="H8" s="120">
        <f t="shared" ref="H8:H47" si="2">F8-D8</f>
        <v>1.8321519912294946</v>
      </c>
      <c r="I8" s="120">
        <f>(H8/G8)*100</f>
        <v>2.1833146622885922</v>
      </c>
      <c r="N8"/>
      <c r="O8"/>
      <c r="P8"/>
      <c r="Q8"/>
      <c r="R8"/>
      <c r="S8"/>
      <c r="T8"/>
      <c r="U8"/>
      <c r="V8"/>
      <c r="W8"/>
    </row>
    <row r="9" spans="2:23" x14ac:dyDescent="0.25">
      <c r="B9" s="122"/>
      <c r="C9" s="28">
        <v>2</v>
      </c>
      <c r="D9" s="119">
        <f>'Real Model'!I9</f>
        <v>156.5</v>
      </c>
      <c r="E9" s="120">
        <f>'Real Model'!H9</f>
        <v>161.5</v>
      </c>
      <c r="F9" s="119">
        <f t="shared" si="0"/>
        <v>161.562272909553</v>
      </c>
      <c r="G9" s="120">
        <f t="shared" si="1"/>
        <v>159.03113645477652</v>
      </c>
      <c r="H9" s="120">
        <f t="shared" si="2"/>
        <v>5.0622729095530019</v>
      </c>
      <c r="I9" s="120">
        <f t="shared" ref="I9:I47" si="3">(H9/G9)*100</f>
        <v>3.1831960849959429</v>
      </c>
      <c r="N9"/>
      <c r="O9"/>
      <c r="P9"/>
      <c r="Q9"/>
      <c r="R9"/>
      <c r="S9"/>
      <c r="T9"/>
      <c r="U9"/>
      <c r="V9"/>
      <c r="W9"/>
    </row>
    <row r="10" spans="2:23" x14ac:dyDescent="0.25">
      <c r="B10" s="123" t="str">
        <f>'Real Model'!B10</f>
        <v xml:space="preserve">Day 1 </v>
      </c>
      <c r="C10" s="28">
        <v>3</v>
      </c>
      <c r="D10" s="119">
        <f>'Real Model'!I10</f>
        <v>198</v>
      </c>
      <c r="E10" s="120">
        <f>'Real Model'!H10</f>
        <v>202.5</v>
      </c>
      <c r="F10" s="119">
        <f t="shared" si="0"/>
        <v>202.41857106086812</v>
      </c>
      <c r="G10" s="120">
        <f t="shared" si="1"/>
        <v>200.20928553043404</v>
      </c>
      <c r="H10" s="120">
        <f t="shared" si="2"/>
        <v>4.4185710608681177</v>
      </c>
      <c r="I10" s="120">
        <f t="shared" si="3"/>
        <v>2.2069760896261954</v>
      </c>
      <c r="N10"/>
      <c r="O10"/>
      <c r="P10"/>
      <c r="Q10"/>
      <c r="R10"/>
      <c r="S10"/>
      <c r="T10"/>
      <c r="U10"/>
      <c r="V10"/>
      <c r="W10"/>
    </row>
    <row r="11" spans="2:23" x14ac:dyDescent="0.25">
      <c r="B11" s="122"/>
      <c r="C11" s="28">
        <v>4</v>
      </c>
      <c r="D11" s="119">
        <f>'Real Model'!I11</f>
        <v>48.5</v>
      </c>
      <c r="E11" s="120">
        <f>'Real Model'!H11</f>
        <v>44</v>
      </c>
      <c r="F11" s="119">
        <f t="shared" si="0"/>
        <v>44.474101378345054</v>
      </c>
      <c r="G11" s="120">
        <f t="shared" si="1"/>
        <v>46.487050689172527</v>
      </c>
      <c r="H11" s="120">
        <f t="shared" si="2"/>
        <v>-4.0258986216549459</v>
      </c>
      <c r="I11" s="120">
        <f t="shared" si="3"/>
        <v>-8.6602582051793462</v>
      </c>
      <c r="N11"/>
      <c r="O11"/>
      <c r="P11"/>
      <c r="Q11"/>
      <c r="R11"/>
      <c r="S11"/>
      <c r="T11"/>
      <c r="U11"/>
      <c r="V11"/>
      <c r="W11"/>
    </row>
    <row r="12" spans="2:23" x14ac:dyDescent="0.25">
      <c r="B12" s="124"/>
      <c r="C12" s="29">
        <v>5</v>
      </c>
      <c r="D12" s="119">
        <f>'Real Model'!I12</f>
        <v>72</v>
      </c>
      <c r="E12" s="120">
        <f>'Real Model'!H12</f>
        <v>69</v>
      </c>
      <c r="F12" s="119">
        <f t="shared" si="0"/>
        <v>69.386478299878661</v>
      </c>
      <c r="G12" s="120">
        <f t="shared" si="1"/>
        <v>70.69323914993933</v>
      </c>
      <c r="H12" s="120">
        <f t="shared" si="2"/>
        <v>-2.6135217001213391</v>
      </c>
      <c r="I12" s="120">
        <f t="shared" si="3"/>
        <v>-3.6969896011952401</v>
      </c>
      <c r="N12"/>
      <c r="O12"/>
      <c r="P12"/>
      <c r="Q12"/>
      <c r="R12"/>
      <c r="S12"/>
      <c r="T12"/>
      <c r="U12"/>
      <c r="V12"/>
      <c r="W12"/>
    </row>
    <row r="13" spans="2:23" x14ac:dyDescent="0.25">
      <c r="B13" s="125">
        <f>'Real Model'!B13</f>
        <v>41742</v>
      </c>
      <c r="C13" s="30">
        <v>6</v>
      </c>
      <c r="D13" s="119">
        <f>'Real Model'!I13</f>
        <v>176.5</v>
      </c>
      <c r="E13" s="120">
        <f>'Real Model'!H13</f>
        <v>182</v>
      </c>
      <c r="F13" s="119">
        <f t="shared" si="0"/>
        <v>181.99042198521056</v>
      </c>
      <c r="G13" s="120">
        <f t="shared" si="1"/>
        <v>179.24521099260528</v>
      </c>
      <c r="H13" s="120">
        <f t="shared" si="2"/>
        <v>5.4904219852105598</v>
      </c>
      <c r="I13" s="120">
        <f t="shared" si="3"/>
        <v>3.0630787594303235</v>
      </c>
      <c r="N13"/>
      <c r="O13"/>
      <c r="P13"/>
      <c r="Q13"/>
      <c r="R13"/>
      <c r="S13"/>
      <c r="T13"/>
      <c r="U13"/>
      <c r="V13"/>
      <c r="W13"/>
    </row>
    <row r="14" spans="2:23" x14ac:dyDescent="0.25">
      <c r="B14" s="122"/>
      <c r="C14" s="28">
        <v>7</v>
      </c>
      <c r="D14" s="119">
        <f>'Real Model'!I14</f>
        <v>220</v>
      </c>
      <c r="E14" s="120">
        <f>'Real Model'!H14</f>
        <v>223.5</v>
      </c>
      <c r="F14" s="119">
        <f t="shared" si="0"/>
        <v>223.34496767495637</v>
      </c>
      <c r="G14" s="120">
        <f t="shared" si="1"/>
        <v>221.67248383747818</v>
      </c>
      <c r="H14" s="120">
        <f t="shared" si="2"/>
        <v>3.344967674956365</v>
      </c>
      <c r="I14" s="120">
        <f t="shared" si="3"/>
        <v>1.5089683739948381</v>
      </c>
      <c r="N14"/>
      <c r="O14"/>
      <c r="P14"/>
      <c r="Q14"/>
      <c r="R14"/>
      <c r="S14"/>
      <c r="T14"/>
      <c r="U14"/>
      <c r="V14"/>
      <c r="W14"/>
    </row>
    <row r="15" spans="2:23" x14ac:dyDescent="0.25">
      <c r="B15" s="123" t="str">
        <f>'Real Model'!B15</f>
        <v xml:space="preserve">Day 2 </v>
      </c>
      <c r="C15" s="28">
        <v>8</v>
      </c>
      <c r="D15" s="119">
        <f>'Real Model'!I15</f>
        <v>137</v>
      </c>
      <c r="E15" s="120">
        <f>'Real Model'!H15</f>
        <v>140</v>
      </c>
      <c r="F15" s="119">
        <f t="shared" si="0"/>
        <v>140.13762875703409</v>
      </c>
      <c r="G15" s="120">
        <f t="shared" si="1"/>
        <v>138.56881437851706</v>
      </c>
      <c r="H15" s="120">
        <f t="shared" si="2"/>
        <v>3.1376287570340935</v>
      </c>
      <c r="I15" s="120">
        <f t="shared" si="3"/>
        <v>2.2643108921054131</v>
      </c>
      <c r="N15"/>
      <c r="O15"/>
      <c r="P15"/>
      <c r="Q15"/>
      <c r="R15"/>
      <c r="S15"/>
      <c r="T15"/>
      <c r="U15"/>
      <c r="V15"/>
      <c r="W15"/>
    </row>
    <row r="16" spans="2:23" x14ac:dyDescent="0.25">
      <c r="B16" s="122"/>
      <c r="C16" s="28">
        <v>9</v>
      </c>
      <c r="D16" s="119">
        <f>'Real Model'!I16</f>
        <v>172.5</v>
      </c>
      <c r="E16" s="120">
        <f>'Real Model'!H16</f>
        <v>170.5</v>
      </c>
      <c r="F16" s="119">
        <f t="shared" si="0"/>
        <v>170.5307286013051</v>
      </c>
      <c r="G16" s="120">
        <f t="shared" si="1"/>
        <v>171.51536430065255</v>
      </c>
      <c r="H16" s="120">
        <f t="shared" si="2"/>
        <v>-1.9692713986949002</v>
      </c>
      <c r="I16" s="120">
        <f t="shared" si="3"/>
        <v>-1.148160345123908</v>
      </c>
      <c r="N16"/>
      <c r="O16"/>
      <c r="P16"/>
      <c r="Q16"/>
      <c r="R16"/>
      <c r="S16"/>
      <c r="T16"/>
      <c r="U16"/>
      <c r="V16"/>
      <c r="W16"/>
    </row>
    <row r="17" spans="2:23" x14ac:dyDescent="0.25">
      <c r="B17" s="124"/>
      <c r="C17" s="29">
        <v>10</v>
      </c>
      <c r="D17" s="119">
        <f>'Real Model'!I17</f>
        <v>78.5</v>
      </c>
      <c r="E17" s="120">
        <f>'Real Model'!H17</f>
        <v>86.5</v>
      </c>
      <c r="F17" s="119">
        <f t="shared" si="0"/>
        <v>86.825142144952181</v>
      </c>
      <c r="G17" s="120">
        <f t="shared" si="1"/>
        <v>82.662571072476084</v>
      </c>
      <c r="H17" s="120">
        <f t="shared" si="2"/>
        <v>8.3251421449521814</v>
      </c>
      <c r="I17" s="120">
        <f t="shared" si="3"/>
        <v>10.071235429700033</v>
      </c>
      <c r="N17"/>
      <c r="O17"/>
      <c r="P17"/>
      <c r="Q17"/>
      <c r="R17"/>
      <c r="S17"/>
      <c r="T17"/>
      <c r="U17"/>
      <c r="V17"/>
      <c r="W17"/>
    </row>
    <row r="18" spans="2:23" x14ac:dyDescent="0.25">
      <c r="B18" s="125">
        <f>'Real Model'!B18</f>
        <v>41743</v>
      </c>
      <c r="C18" s="30">
        <v>11</v>
      </c>
      <c r="D18" s="119">
        <f>'Real Model'!I18</f>
        <v>148.5</v>
      </c>
      <c r="E18" s="120">
        <f>'Real Model'!H18</f>
        <v>148</v>
      </c>
      <c r="F18" s="119">
        <f t="shared" si="0"/>
        <v>148.10958937192487</v>
      </c>
      <c r="G18" s="120">
        <f t="shared" si="1"/>
        <v>148.30479468596243</v>
      </c>
      <c r="H18" s="120">
        <f t="shared" si="2"/>
        <v>-0.39041062807513072</v>
      </c>
      <c r="I18" s="120">
        <f t="shared" si="3"/>
        <v>-0.26324882408679429</v>
      </c>
      <c r="N18"/>
      <c r="O18"/>
      <c r="P18"/>
      <c r="Q18"/>
      <c r="R18"/>
      <c r="S18"/>
      <c r="T18"/>
      <c r="U18"/>
      <c r="V18"/>
      <c r="W18"/>
    </row>
    <row r="19" spans="2:23" x14ac:dyDescent="0.25">
      <c r="B19" s="122"/>
      <c r="C19" s="28">
        <v>12</v>
      </c>
      <c r="D19" s="119">
        <f>'Real Model'!I19</f>
        <v>247.5</v>
      </c>
      <c r="E19" s="120">
        <f>'Real Model'!H19</f>
        <v>256</v>
      </c>
      <c r="F19" s="119">
        <f t="shared" si="0"/>
        <v>255.73105767295004</v>
      </c>
      <c r="G19" s="120">
        <f t="shared" si="1"/>
        <v>251.61552883647502</v>
      </c>
      <c r="H19" s="120">
        <f t="shared" si="2"/>
        <v>8.231057672950044</v>
      </c>
      <c r="I19" s="120">
        <f t="shared" si="3"/>
        <v>3.2712836568602293</v>
      </c>
      <c r="N19"/>
      <c r="O19"/>
      <c r="P19"/>
      <c r="Q19"/>
      <c r="R19"/>
      <c r="S19"/>
      <c r="T19"/>
      <c r="U19"/>
      <c r="V19"/>
      <c r="W19"/>
    </row>
    <row r="20" spans="2:23" x14ac:dyDescent="0.25">
      <c r="B20" s="123" t="str">
        <f>'Real Model'!B20</f>
        <v xml:space="preserve">Day 3 </v>
      </c>
      <c r="C20" s="28">
        <v>13</v>
      </c>
      <c r="D20" s="119">
        <f>'Real Model'!I20</f>
        <v>44.5</v>
      </c>
      <c r="E20" s="120">
        <f>'Real Model'!H20</f>
        <v>47</v>
      </c>
      <c r="F20" s="119">
        <f t="shared" si="0"/>
        <v>47.463586608929084</v>
      </c>
      <c r="G20" s="120">
        <f t="shared" si="1"/>
        <v>45.981793304464546</v>
      </c>
      <c r="H20" s="120">
        <f t="shared" si="2"/>
        <v>2.9635866089290843</v>
      </c>
      <c r="I20" s="120">
        <f t="shared" si="3"/>
        <v>6.4451305526645006</v>
      </c>
      <c r="N20"/>
      <c r="O20"/>
      <c r="P20"/>
      <c r="Q20"/>
      <c r="R20"/>
      <c r="S20"/>
      <c r="T20"/>
      <c r="U20"/>
      <c r="V20"/>
      <c r="W20"/>
    </row>
    <row r="21" spans="2:23" x14ac:dyDescent="0.25">
      <c r="B21" s="122"/>
      <c r="C21" s="28">
        <v>14</v>
      </c>
      <c r="D21" s="119">
        <f>'Real Model'!I21</f>
        <v>97</v>
      </c>
      <c r="E21" s="120">
        <f>'Real Model'!H21</f>
        <v>89.5</v>
      </c>
      <c r="F21" s="119">
        <f t="shared" si="0"/>
        <v>89.814627375536219</v>
      </c>
      <c r="G21" s="120">
        <f t="shared" si="1"/>
        <v>93.407313687768109</v>
      </c>
      <c r="H21" s="120">
        <f t="shared" si="2"/>
        <v>-7.1853726244637812</v>
      </c>
      <c r="I21" s="120">
        <f t="shared" si="3"/>
        <v>-7.6925160790752098</v>
      </c>
      <c r="N21"/>
      <c r="O21"/>
      <c r="P21"/>
      <c r="Q21"/>
      <c r="R21"/>
      <c r="S21"/>
      <c r="T21"/>
      <c r="U21"/>
      <c r="V21"/>
      <c r="W21"/>
    </row>
    <row r="22" spans="2:23" x14ac:dyDescent="0.25">
      <c r="B22" s="124"/>
      <c r="C22" s="29">
        <v>15</v>
      </c>
      <c r="D22" s="119">
        <f>'Real Model'!I22</f>
        <v>71</v>
      </c>
      <c r="E22" s="120">
        <f>'Real Model'!H22</f>
        <v>73.5</v>
      </c>
      <c r="F22" s="119">
        <f t="shared" si="0"/>
        <v>73.87070614575471</v>
      </c>
      <c r="G22" s="120">
        <f t="shared" si="1"/>
        <v>72.435353072877348</v>
      </c>
      <c r="H22" s="120">
        <f t="shared" si="2"/>
        <v>2.8707061457547098</v>
      </c>
      <c r="I22" s="120">
        <f t="shared" si="3"/>
        <v>3.9631285331990949</v>
      </c>
      <c r="N22"/>
      <c r="O22"/>
      <c r="P22"/>
      <c r="Q22"/>
      <c r="R22"/>
      <c r="S22"/>
      <c r="T22"/>
      <c r="U22"/>
      <c r="V22"/>
      <c r="W22"/>
    </row>
    <row r="23" spans="2:23" x14ac:dyDescent="0.25">
      <c r="B23" s="125">
        <f>'Real Model'!B23</f>
        <v>41744</v>
      </c>
      <c r="C23" s="30">
        <v>16</v>
      </c>
      <c r="D23" s="119">
        <f>'Real Model'!I23</f>
        <v>55</v>
      </c>
      <c r="E23" s="120">
        <f>'Real Model'!H23</f>
        <v>61.5</v>
      </c>
      <c r="F23" s="119">
        <f t="shared" si="0"/>
        <v>61.912765223418575</v>
      </c>
      <c r="G23" s="120">
        <f t="shared" si="1"/>
        <v>58.456382611709287</v>
      </c>
      <c r="H23" s="120">
        <f t="shared" si="2"/>
        <v>6.9127652234185746</v>
      </c>
      <c r="I23" s="120">
        <f t="shared" si="3"/>
        <v>11.8255097468756</v>
      </c>
      <c r="N23"/>
      <c r="O23"/>
      <c r="P23"/>
      <c r="Q23"/>
      <c r="R23"/>
      <c r="S23"/>
      <c r="T23"/>
      <c r="U23"/>
      <c r="V23"/>
      <c r="W23"/>
    </row>
    <row r="24" spans="2:23" x14ac:dyDescent="0.25">
      <c r="B24" s="122"/>
      <c r="C24" s="28">
        <v>17</v>
      </c>
      <c r="D24" s="119">
        <f>'Real Model'!I24</f>
        <v>152</v>
      </c>
      <c r="E24" s="120">
        <f>'Real Model'!H24</f>
        <v>150.5</v>
      </c>
      <c r="F24" s="119">
        <f t="shared" si="0"/>
        <v>150.60082706407823</v>
      </c>
      <c r="G24" s="120">
        <f t="shared" si="1"/>
        <v>151.3004135320391</v>
      </c>
      <c r="H24" s="120">
        <f t="shared" si="2"/>
        <v>-1.3991729359217686</v>
      </c>
      <c r="I24" s="120">
        <f t="shared" si="3"/>
        <v>-0.92476477972446669</v>
      </c>
      <c r="N24"/>
      <c r="O24"/>
      <c r="P24"/>
      <c r="Q24"/>
      <c r="R24"/>
      <c r="S24"/>
      <c r="T24"/>
      <c r="U24"/>
      <c r="V24"/>
      <c r="W24"/>
    </row>
    <row r="25" spans="2:23" x14ac:dyDescent="0.25">
      <c r="B25" s="123" t="str">
        <f>'Real Model'!B25</f>
        <v xml:space="preserve">Day 4 </v>
      </c>
      <c r="C25" s="28">
        <v>18</v>
      </c>
      <c r="D25" s="119">
        <f>'Real Model'!I25</f>
        <v>205.5</v>
      </c>
      <c r="E25" s="120">
        <f>'Real Model'!H25</f>
        <v>206.5</v>
      </c>
      <c r="F25" s="119">
        <f t="shared" si="0"/>
        <v>206.40455136831349</v>
      </c>
      <c r="G25" s="120">
        <f t="shared" si="1"/>
        <v>205.95227568415675</v>
      </c>
      <c r="H25" s="120">
        <f t="shared" si="2"/>
        <v>0.90455136831349137</v>
      </c>
      <c r="I25" s="120">
        <f t="shared" si="3"/>
        <v>0.43920435708158362</v>
      </c>
      <c r="N25"/>
      <c r="O25"/>
      <c r="P25"/>
      <c r="Q25"/>
      <c r="R25"/>
      <c r="S25"/>
      <c r="T25"/>
      <c r="U25"/>
      <c r="V25"/>
      <c r="W25"/>
    </row>
    <row r="26" spans="2:23" x14ac:dyDescent="0.25">
      <c r="B26" s="122"/>
      <c r="C26" s="28">
        <v>19</v>
      </c>
      <c r="D26" s="119">
        <f>'Real Model'!I26</f>
        <v>109</v>
      </c>
      <c r="E26" s="120">
        <f>'Real Model'!H26</f>
        <v>101.5</v>
      </c>
      <c r="F26" s="119">
        <f t="shared" si="0"/>
        <v>101.77256829787235</v>
      </c>
      <c r="G26" s="120">
        <f t="shared" si="1"/>
        <v>105.38628414893617</v>
      </c>
      <c r="H26" s="120">
        <f t="shared" si="2"/>
        <v>-7.227431702127646</v>
      </c>
      <c r="I26" s="120">
        <f t="shared" si="3"/>
        <v>-6.8580382736652403</v>
      </c>
      <c r="N26"/>
      <c r="O26"/>
      <c r="P26"/>
      <c r="Q26"/>
      <c r="R26"/>
      <c r="S26"/>
      <c r="T26"/>
      <c r="U26"/>
      <c r="V26"/>
      <c r="W26"/>
    </row>
    <row r="27" spans="2:23" x14ac:dyDescent="0.25">
      <c r="B27" s="124"/>
      <c r="C27" s="29">
        <v>20</v>
      </c>
      <c r="D27" s="119">
        <f>'Real Model'!I27</f>
        <v>121.5</v>
      </c>
      <c r="E27" s="120">
        <f>'Real Model'!H27</f>
        <v>122.5</v>
      </c>
      <c r="F27" s="119">
        <f t="shared" si="0"/>
        <v>122.69896491196057</v>
      </c>
      <c r="G27" s="120">
        <f t="shared" si="1"/>
        <v>122.09948245598028</v>
      </c>
      <c r="H27" s="120">
        <f t="shared" si="2"/>
        <v>1.198964911960573</v>
      </c>
      <c r="I27" s="120">
        <f t="shared" si="3"/>
        <v>0.98195740706176027</v>
      </c>
      <c r="N27"/>
      <c r="O27"/>
      <c r="P27"/>
      <c r="Q27"/>
      <c r="R27"/>
      <c r="S27"/>
      <c r="T27"/>
      <c r="U27"/>
      <c r="V27"/>
      <c r="W27"/>
    </row>
    <row r="28" spans="2:23" x14ac:dyDescent="0.25">
      <c r="B28" s="125">
        <f>'Real Model'!B28</f>
        <v>41745</v>
      </c>
      <c r="C28" s="30">
        <v>21</v>
      </c>
      <c r="D28" s="119">
        <f>'Real Model'!I28</f>
        <v>134</v>
      </c>
      <c r="E28" s="120">
        <f>'Real Model'!H28</f>
        <v>128</v>
      </c>
      <c r="F28" s="119">
        <f t="shared" si="0"/>
        <v>128.17968783469797</v>
      </c>
      <c r="G28" s="120">
        <f t="shared" si="1"/>
        <v>131.08984391734899</v>
      </c>
      <c r="H28" s="120">
        <f t="shared" si="2"/>
        <v>-5.8203121653020276</v>
      </c>
      <c r="I28" s="120">
        <f t="shared" si="3"/>
        <v>-4.439941334411599</v>
      </c>
      <c r="N28"/>
      <c r="O28"/>
      <c r="P28"/>
      <c r="Q28"/>
      <c r="R28"/>
      <c r="S28"/>
      <c r="T28"/>
      <c r="U28"/>
      <c r="V28"/>
      <c r="W28"/>
    </row>
    <row r="29" spans="2:23" x14ac:dyDescent="0.25">
      <c r="B29" s="122"/>
      <c r="C29" s="28">
        <v>22</v>
      </c>
      <c r="D29" s="119">
        <f>'Real Model'!I29</f>
        <v>100</v>
      </c>
      <c r="E29" s="120">
        <f>'Real Model'!H29</f>
        <v>102.5</v>
      </c>
      <c r="F29" s="119">
        <f t="shared" si="0"/>
        <v>102.76906337473369</v>
      </c>
      <c r="G29" s="120">
        <f t="shared" si="1"/>
        <v>101.38453168736685</v>
      </c>
      <c r="H29" s="120">
        <f t="shared" si="2"/>
        <v>2.7690633747336904</v>
      </c>
      <c r="I29" s="120">
        <f t="shared" si="3"/>
        <v>2.7312483755140069</v>
      </c>
      <c r="N29"/>
      <c r="O29"/>
      <c r="P29"/>
      <c r="Q29"/>
      <c r="R29"/>
      <c r="S29"/>
      <c r="T29"/>
      <c r="U29"/>
      <c r="V29"/>
      <c r="W29"/>
    </row>
    <row r="30" spans="2:23" x14ac:dyDescent="0.25">
      <c r="B30" s="123" t="str">
        <f>'Real Model'!B30</f>
        <v xml:space="preserve">Day 5 </v>
      </c>
      <c r="C30" s="28">
        <v>23</v>
      </c>
      <c r="D30" s="119">
        <f>'Real Model'!I30</f>
        <v>202.5</v>
      </c>
      <c r="E30" s="120">
        <f>'Real Model'!H30</f>
        <v>207.5</v>
      </c>
      <c r="F30" s="119">
        <f t="shared" si="0"/>
        <v>207.40104644517484</v>
      </c>
      <c r="G30" s="120">
        <f t="shared" si="1"/>
        <v>204.95052322258744</v>
      </c>
      <c r="H30" s="120">
        <f t="shared" si="2"/>
        <v>4.9010464451748419</v>
      </c>
      <c r="I30" s="120">
        <f t="shared" si="3"/>
        <v>2.3913315116800353</v>
      </c>
      <c r="N30"/>
      <c r="O30"/>
      <c r="P30"/>
      <c r="Q30"/>
      <c r="R30"/>
      <c r="S30"/>
      <c r="T30"/>
      <c r="U30"/>
      <c r="V30"/>
      <c r="W30"/>
    </row>
    <row r="31" spans="2:23" x14ac:dyDescent="0.25">
      <c r="B31" s="122"/>
      <c r="C31" s="28">
        <v>24</v>
      </c>
      <c r="D31" s="119">
        <f>'Real Model'!I31</f>
        <v>71</v>
      </c>
      <c r="E31" s="120">
        <f>'Real Model'!H31</f>
        <v>67.5</v>
      </c>
      <c r="F31" s="119">
        <f t="shared" si="0"/>
        <v>67.891735684586635</v>
      </c>
      <c r="G31" s="120">
        <f t="shared" si="1"/>
        <v>69.445867842293325</v>
      </c>
      <c r="H31" s="120">
        <f t="shared" si="2"/>
        <v>-3.1082643154133649</v>
      </c>
      <c r="I31" s="120">
        <f t="shared" si="3"/>
        <v>-4.4758088738584334</v>
      </c>
      <c r="N31"/>
      <c r="O31"/>
      <c r="P31"/>
      <c r="Q31"/>
      <c r="R31"/>
      <c r="S31"/>
      <c r="T31"/>
      <c r="U31"/>
      <c r="V31"/>
      <c r="W31"/>
    </row>
    <row r="32" spans="2:23" x14ac:dyDescent="0.25">
      <c r="B32" s="124"/>
      <c r="C32" s="29">
        <v>25</v>
      </c>
      <c r="D32" s="119">
        <f>'Real Model'!I32</f>
        <v>192.5</v>
      </c>
      <c r="E32" s="120">
        <f>'Real Model'!H32</f>
        <v>180</v>
      </c>
      <c r="F32" s="119">
        <f t="shared" si="0"/>
        <v>179.99743183148789</v>
      </c>
      <c r="G32" s="120">
        <f t="shared" si="1"/>
        <v>186.24871591574396</v>
      </c>
      <c r="H32" s="120">
        <f t="shared" si="2"/>
        <v>-12.502568168512113</v>
      </c>
      <c r="I32" s="120">
        <f t="shared" si="3"/>
        <v>-6.7128345594436647</v>
      </c>
      <c r="N32"/>
      <c r="O32"/>
      <c r="P32"/>
      <c r="Q32"/>
      <c r="R32"/>
      <c r="S32"/>
      <c r="T32"/>
      <c r="U32"/>
      <c r="V32"/>
      <c r="W32"/>
    </row>
    <row r="33" spans="2:23" x14ac:dyDescent="0.25">
      <c r="B33" s="125">
        <f>'Real Model'!B33</f>
        <v>41746</v>
      </c>
      <c r="C33" s="30">
        <v>26</v>
      </c>
      <c r="D33" s="119">
        <f>'Real Model'!I33</f>
        <v>96.5</v>
      </c>
      <c r="E33" s="120">
        <f>'Real Model'!H33</f>
        <v>94.5</v>
      </c>
      <c r="F33" s="119">
        <f t="shared" si="0"/>
        <v>94.797102759842943</v>
      </c>
      <c r="G33" s="120">
        <f t="shared" si="1"/>
        <v>95.648551379921471</v>
      </c>
      <c r="H33" s="120">
        <f t="shared" si="2"/>
        <v>-1.702897240157057</v>
      </c>
      <c r="I33" s="120">
        <f t="shared" si="3"/>
        <v>-1.7803690861903938</v>
      </c>
      <c r="N33"/>
      <c r="O33"/>
      <c r="P33"/>
      <c r="Q33"/>
      <c r="R33"/>
      <c r="S33"/>
      <c r="T33"/>
      <c r="U33"/>
      <c r="V33"/>
      <c r="W33"/>
    </row>
    <row r="34" spans="2:23" x14ac:dyDescent="0.25">
      <c r="B34" s="122"/>
      <c r="C34" s="28">
        <v>27</v>
      </c>
      <c r="D34" s="119">
        <f>'Real Model'!I34</f>
        <v>131</v>
      </c>
      <c r="E34" s="120">
        <f>'Real Model'!H34</f>
        <v>144</v>
      </c>
      <c r="F34" s="119">
        <f t="shared" si="0"/>
        <v>144.12360906447947</v>
      </c>
      <c r="G34" s="120">
        <f t="shared" si="1"/>
        <v>137.56180453223973</v>
      </c>
      <c r="H34" s="120">
        <f t="shared" si="2"/>
        <v>13.123609064479467</v>
      </c>
      <c r="I34" s="120">
        <f t="shared" si="3"/>
        <v>9.5401547755967009</v>
      </c>
      <c r="N34"/>
      <c r="O34"/>
      <c r="P34"/>
      <c r="Q34"/>
      <c r="R34"/>
      <c r="S34"/>
      <c r="T34"/>
      <c r="U34"/>
      <c r="V34"/>
      <c r="W34"/>
    </row>
    <row r="35" spans="2:23" x14ac:dyDescent="0.25">
      <c r="B35" s="123" t="str">
        <f>'Real Model'!B35</f>
        <v>Day 6</v>
      </c>
      <c r="C35" s="28">
        <v>28</v>
      </c>
      <c r="D35" s="119">
        <f>'Real Model'!I35</f>
        <v>117.5</v>
      </c>
      <c r="E35" s="120">
        <f>'Real Model'!H35</f>
        <v>111.5</v>
      </c>
      <c r="F35" s="119">
        <f t="shared" si="0"/>
        <v>111.73751906648579</v>
      </c>
      <c r="G35" s="120">
        <f t="shared" si="1"/>
        <v>114.61875953324289</v>
      </c>
      <c r="H35" s="120">
        <f t="shared" si="2"/>
        <v>-5.7624809335142118</v>
      </c>
      <c r="I35" s="120">
        <f t="shared" si="3"/>
        <v>-5.0275198902697236</v>
      </c>
      <c r="N35"/>
      <c r="O35"/>
      <c r="P35"/>
      <c r="Q35"/>
      <c r="R35"/>
      <c r="S35"/>
      <c r="T35"/>
      <c r="U35"/>
      <c r="V35"/>
      <c r="W35"/>
    </row>
    <row r="36" spans="2:23" x14ac:dyDescent="0.25">
      <c r="B36" s="122"/>
      <c r="C36" s="28">
        <v>29</v>
      </c>
      <c r="D36" s="119">
        <f>'Real Model'!I36</f>
        <v>88</v>
      </c>
      <c r="E36" s="120">
        <f>'Real Model'!H36</f>
        <v>82</v>
      </c>
      <c r="F36" s="119">
        <f t="shared" si="0"/>
        <v>82.340914299076132</v>
      </c>
      <c r="G36" s="120">
        <f t="shared" si="1"/>
        <v>85.170457149538066</v>
      </c>
      <c r="H36" s="120">
        <f t="shared" si="2"/>
        <v>-5.6590857009238675</v>
      </c>
      <c r="I36" s="120">
        <f t="shared" si="3"/>
        <v>-6.6444233016008418</v>
      </c>
      <c r="N36"/>
      <c r="O36"/>
      <c r="P36"/>
      <c r="Q36"/>
      <c r="R36"/>
      <c r="S36"/>
      <c r="T36"/>
      <c r="U36"/>
      <c r="V36"/>
      <c r="W36"/>
    </row>
    <row r="37" spans="2:23" x14ac:dyDescent="0.25">
      <c r="B37" s="124"/>
      <c r="C37" s="29">
        <v>30</v>
      </c>
      <c r="D37" s="119">
        <f>'Real Model'!I37</f>
        <v>206</v>
      </c>
      <c r="E37" s="120">
        <f>'Real Model'!H37</f>
        <v>200</v>
      </c>
      <c r="F37" s="119">
        <f t="shared" si="0"/>
        <v>199.92733336871476</v>
      </c>
      <c r="G37" s="120">
        <f t="shared" si="1"/>
        <v>202.96366668435738</v>
      </c>
      <c r="H37" s="120">
        <f t="shared" si="2"/>
        <v>-6.0726666312852444</v>
      </c>
      <c r="I37" s="120">
        <f t="shared" si="3"/>
        <v>-2.9919969078649244</v>
      </c>
      <c r="N37"/>
      <c r="O37"/>
      <c r="P37"/>
      <c r="Q37"/>
      <c r="R37"/>
      <c r="S37"/>
      <c r="T37"/>
      <c r="U37"/>
      <c r="V37"/>
      <c r="W37"/>
    </row>
    <row r="38" spans="2:23" x14ac:dyDescent="0.25">
      <c r="B38" s="125">
        <f>'Real Model'!B38</f>
        <v>41747</v>
      </c>
      <c r="C38" s="30">
        <v>31</v>
      </c>
      <c r="D38" s="119">
        <f>'Real Model'!I38</f>
        <v>144</v>
      </c>
      <c r="E38" s="120">
        <f>'Real Model'!H38</f>
        <v>153.5</v>
      </c>
      <c r="F38" s="119">
        <f t="shared" si="0"/>
        <v>153.59031229466225</v>
      </c>
      <c r="G38" s="120">
        <f t="shared" si="1"/>
        <v>148.79515614733111</v>
      </c>
      <c r="H38" s="120">
        <f t="shared" si="2"/>
        <v>9.5903122946622545</v>
      </c>
      <c r="I38" s="120">
        <f t="shared" si="3"/>
        <v>6.4453121613490598</v>
      </c>
      <c r="N38"/>
      <c r="O38"/>
      <c r="P38"/>
      <c r="Q38"/>
      <c r="R38"/>
      <c r="S38"/>
      <c r="T38"/>
      <c r="U38"/>
      <c r="V38"/>
      <c r="W38"/>
    </row>
    <row r="39" spans="2:23" x14ac:dyDescent="0.25">
      <c r="B39" s="122"/>
      <c r="C39" s="28">
        <v>32</v>
      </c>
      <c r="D39" s="119">
        <f>'Real Model'!I39</f>
        <v>72.5</v>
      </c>
      <c r="E39" s="120">
        <f>'Real Model'!H39</f>
        <v>77.5</v>
      </c>
      <c r="F39" s="119">
        <f t="shared" si="0"/>
        <v>77.856686453200084</v>
      </c>
      <c r="G39" s="120">
        <f t="shared" si="1"/>
        <v>75.178343226600049</v>
      </c>
      <c r="H39" s="120">
        <f t="shared" si="2"/>
        <v>5.3566864532000835</v>
      </c>
      <c r="I39" s="120">
        <f t="shared" si="3"/>
        <v>7.1253052718309302</v>
      </c>
      <c r="N39"/>
      <c r="O39"/>
      <c r="P39"/>
      <c r="Q39"/>
      <c r="R39"/>
      <c r="S39"/>
      <c r="T39"/>
      <c r="U39"/>
      <c r="V39"/>
      <c r="W39"/>
    </row>
    <row r="40" spans="2:23" x14ac:dyDescent="0.25">
      <c r="B40" s="123" t="str">
        <f>'Real Model'!B40</f>
        <v xml:space="preserve">Day 7 </v>
      </c>
      <c r="C40" s="28">
        <v>33</v>
      </c>
      <c r="D40" s="119">
        <f>'Real Model'!I40</f>
        <v>60.5</v>
      </c>
      <c r="E40" s="120">
        <f>'Real Model'!H40</f>
        <v>54</v>
      </c>
      <c r="F40" s="119">
        <f t="shared" si="0"/>
        <v>54.439052146958495</v>
      </c>
      <c r="G40" s="120">
        <f t="shared" si="1"/>
        <v>57.469526073479244</v>
      </c>
      <c r="H40" s="120">
        <f t="shared" si="2"/>
        <v>-6.0609478530415046</v>
      </c>
      <c r="I40" s="120">
        <f t="shared" si="3"/>
        <v>-10.546368253136649</v>
      </c>
      <c r="N40"/>
      <c r="O40"/>
      <c r="P40"/>
      <c r="Q40"/>
      <c r="R40"/>
      <c r="S40"/>
      <c r="T40"/>
      <c r="U40"/>
      <c r="V40"/>
      <c r="W40"/>
    </row>
    <row r="41" spans="2:23" x14ac:dyDescent="0.25">
      <c r="B41" s="122"/>
      <c r="C41" s="28">
        <v>34</v>
      </c>
      <c r="D41" s="119">
        <f>'Real Model'!I41</f>
        <v>181.5</v>
      </c>
      <c r="E41" s="120">
        <f>'Real Model'!H41</f>
        <v>177.5</v>
      </c>
      <c r="F41" s="119">
        <f t="shared" si="0"/>
        <v>177.50619413933453</v>
      </c>
      <c r="G41" s="120">
        <f t="shared" si="1"/>
        <v>179.50309706966726</v>
      </c>
      <c r="H41" s="120">
        <f t="shared" si="2"/>
        <v>-3.9938058606654749</v>
      </c>
      <c r="I41" s="120">
        <f t="shared" si="3"/>
        <v>-2.2249230937310411</v>
      </c>
      <c r="N41"/>
      <c r="O41"/>
      <c r="P41"/>
      <c r="Q41"/>
      <c r="R41"/>
      <c r="S41"/>
      <c r="T41"/>
      <c r="U41"/>
      <c r="V41"/>
      <c r="W41"/>
    </row>
    <row r="42" spans="2:23" x14ac:dyDescent="0.25">
      <c r="B42" s="124"/>
      <c r="C42" s="29">
        <v>35</v>
      </c>
      <c r="D42" s="119">
        <f>'Real Model'!I42</f>
        <v>257.5</v>
      </c>
      <c r="E42" s="120">
        <f>'Real Model'!H42</f>
        <v>249.5</v>
      </c>
      <c r="F42" s="119">
        <f t="shared" si="0"/>
        <v>249.25383967335131</v>
      </c>
      <c r="G42" s="120">
        <f t="shared" si="1"/>
        <v>253.37691983667565</v>
      </c>
      <c r="H42" s="120">
        <f t="shared" si="2"/>
        <v>-8.2461603266486918</v>
      </c>
      <c r="I42" s="120">
        <f t="shared" si="3"/>
        <v>-3.2545033430685351</v>
      </c>
      <c r="N42"/>
      <c r="O42"/>
      <c r="P42"/>
      <c r="Q42"/>
      <c r="R42"/>
      <c r="S42"/>
      <c r="T42"/>
      <c r="U42"/>
    </row>
    <row r="43" spans="2:23" x14ac:dyDescent="0.25">
      <c r="B43" s="125">
        <f>'Real Model'!B43</f>
        <v>41748</v>
      </c>
      <c r="C43" s="30">
        <v>36</v>
      </c>
      <c r="D43" s="119">
        <f>'Real Model'!I43</f>
        <v>127</v>
      </c>
      <c r="E43" s="120">
        <f>'Real Model'!H43</f>
        <v>125.5</v>
      </c>
      <c r="F43" s="119">
        <f t="shared" si="0"/>
        <v>125.68845014254461</v>
      </c>
      <c r="G43" s="120">
        <f t="shared" si="1"/>
        <v>126.34422507127231</v>
      </c>
      <c r="H43" s="120">
        <f t="shared" si="2"/>
        <v>-1.3115498574553897</v>
      </c>
      <c r="I43" s="120">
        <f t="shared" si="3"/>
        <v>-1.038076617048012</v>
      </c>
      <c r="N43"/>
      <c r="O43"/>
      <c r="P43"/>
      <c r="Q43"/>
      <c r="R43"/>
      <c r="S43"/>
      <c r="T43" s="53"/>
      <c r="U43"/>
    </row>
    <row r="44" spans="2:23" ht="15.75" customHeight="1" x14ac:dyDescent="0.25">
      <c r="B44" s="122"/>
      <c r="C44" s="28">
        <v>37</v>
      </c>
      <c r="D44" s="119">
        <f>'Real Model'!I44</f>
        <v>83.5</v>
      </c>
      <c r="E44" s="120">
        <f>'Real Model'!H44</f>
        <v>85.5</v>
      </c>
      <c r="F44" s="119">
        <f t="shared" si="0"/>
        <v>85.828647068090845</v>
      </c>
      <c r="G44" s="120">
        <f t="shared" si="1"/>
        <v>84.664323534045423</v>
      </c>
      <c r="H44" s="120">
        <f t="shared" si="2"/>
        <v>2.3286470680908451</v>
      </c>
      <c r="I44" s="120">
        <f t="shared" si="3"/>
        <v>2.7504466709102613</v>
      </c>
      <c r="N44"/>
      <c r="O44"/>
      <c r="P44"/>
      <c r="Q44"/>
      <c r="R44"/>
      <c r="S44"/>
      <c r="T44" s="54"/>
      <c r="U44"/>
    </row>
    <row r="45" spans="2:23" ht="15.75" customHeight="1" x14ac:dyDescent="0.25">
      <c r="B45" s="123" t="str">
        <f>'Real Model'!B45</f>
        <v xml:space="preserve">Day 8 </v>
      </c>
      <c r="C45" s="28">
        <v>38</v>
      </c>
      <c r="D45" s="119">
        <f>'Real Model'!I45</f>
        <v>67</v>
      </c>
      <c r="E45" s="120">
        <f>'Real Model'!H45</f>
        <v>62</v>
      </c>
      <c r="F45" s="119">
        <f t="shared" si="0"/>
        <v>62.41101276184925</v>
      </c>
      <c r="G45" s="120">
        <f t="shared" si="1"/>
        <v>64.705506380924618</v>
      </c>
      <c r="H45" s="120">
        <f t="shared" si="2"/>
        <v>-4.5889872381507502</v>
      </c>
      <c r="I45" s="120">
        <f t="shared" si="3"/>
        <v>-7.0921123947862306</v>
      </c>
      <c r="N45"/>
      <c r="O45"/>
      <c r="P45"/>
      <c r="Q45"/>
      <c r="R45"/>
      <c r="S45"/>
      <c r="T45"/>
      <c r="U45"/>
    </row>
    <row r="46" spans="2:23" ht="15.75" customHeight="1" x14ac:dyDescent="0.25">
      <c r="B46" s="122"/>
      <c r="C46" s="28">
        <v>39</v>
      </c>
      <c r="D46" s="119">
        <f>'Real Model'!I46</f>
        <v>140.5</v>
      </c>
      <c r="E46" s="120">
        <f>'Real Model'!H46</f>
        <v>136</v>
      </c>
      <c r="F46" s="119">
        <f t="shared" si="0"/>
        <v>136.15164844958872</v>
      </c>
      <c r="G46" s="120">
        <f t="shared" si="1"/>
        <v>138.32582422479436</v>
      </c>
      <c r="H46" s="120">
        <f t="shared" si="2"/>
        <v>-4.3483515504112802</v>
      </c>
      <c r="I46" s="120">
        <f t="shared" si="3"/>
        <v>-3.1435573037647262</v>
      </c>
      <c r="K46"/>
      <c r="L46"/>
      <c r="M46"/>
      <c r="N46"/>
      <c r="O46"/>
      <c r="P46"/>
      <c r="Q46"/>
      <c r="R46"/>
      <c r="S46"/>
      <c r="T46"/>
      <c r="U46"/>
    </row>
    <row r="47" spans="2:23" ht="15.75" customHeight="1" x14ac:dyDescent="0.25">
      <c r="B47" s="124"/>
      <c r="C47" s="29">
        <v>40</v>
      </c>
      <c r="D47" s="119">
        <f>'Real Model'!I47</f>
        <v>106.5</v>
      </c>
      <c r="E47" s="120">
        <f>'Real Model'!H47</f>
        <v>107.5</v>
      </c>
      <c r="F47" s="119">
        <f t="shared" si="0"/>
        <v>107.75153875904041</v>
      </c>
      <c r="G47" s="120">
        <f t="shared" si="1"/>
        <v>107.12576937952021</v>
      </c>
      <c r="H47" s="120">
        <f t="shared" si="2"/>
        <v>1.2515387590404146</v>
      </c>
      <c r="I47" s="120">
        <f t="shared" si="3"/>
        <v>1.1682891672931852</v>
      </c>
      <c r="K47"/>
      <c r="L47"/>
      <c r="M47"/>
      <c r="N47"/>
      <c r="O47"/>
      <c r="P47"/>
      <c r="Q47"/>
      <c r="R47"/>
      <c r="S47"/>
      <c r="T47"/>
      <c r="U47"/>
    </row>
    <row r="48" spans="2:23" ht="9.9499999999999993" customHeight="1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5:33" ht="15.75" customHeight="1" x14ac:dyDescent="0.25"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W49"/>
      <c r="AG49"/>
    </row>
    <row r="50" spans="5:33" ht="15.75" customHeight="1" x14ac:dyDescent="0.25">
      <c r="U50"/>
      <c r="W50"/>
      <c r="AG50"/>
    </row>
    <row r="51" spans="5:33" x14ac:dyDescent="0.25">
      <c r="U51"/>
      <c r="W51"/>
      <c r="AG51"/>
    </row>
    <row r="52" spans="5:33" x14ac:dyDescent="0.25">
      <c r="U52"/>
      <c r="W52"/>
      <c r="AG52"/>
    </row>
    <row r="53" spans="5:33" x14ac:dyDescent="0.25">
      <c r="U53"/>
      <c r="W53"/>
      <c r="AG53"/>
    </row>
    <row r="54" spans="5:33" x14ac:dyDescent="0.25">
      <c r="U54"/>
      <c r="W54"/>
      <c r="AG54"/>
    </row>
    <row r="55" spans="5:33" x14ac:dyDescent="0.25">
      <c r="U55"/>
      <c r="W55"/>
      <c r="AG55"/>
    </row>
    <row r="56" spans="5:33" x14ac:dyDescent="0.25">
      <c r="U56"/>
      <c r="W56"/>
      <c r="AG56"/>
    </row>
    <row r="57" spans="5:33" x14ac:dyDescent="0.25">
      <c r="U57"/>
      <c r="W57"/>
      <c r="AG57"/>
    </row>
    <row r="58" spans="5:33" x14ac:dyDescent="0.25">
      <c r="U58"/>
      <c r="W58"/>
      <c r="AG58"/>
    </row>
    <row r="59" spans="5:33" x14ac:dyDescent="0.25">
      <c r="U59"/>
      <c r="W59"/>
      <c r="AG59"/>
    </row>
    <row r="60" spans="5:33" x14ac:dyDescent="0.25">
      <c r="U60"/>
      <c r="W60"/>
      <c r="AG60"/>
    </row>
    <row r="61" spans="5:33" x14ac:dyDescent="0.25">
      <c r="U61"/>
      <c r="W61"/>
      <c r="AG61"/>
    </row>
    <row r="62" spans="5:33" x14ac:dyDescent="0.25">
      <c r="U62"/>
      <c r="W62"/>
      <c r="AG62"/>
    </row>
    <row r="63" spans="5:33" x14ac:dyDescent="0.25">
      <c r="U63"/>
      <c r="W63"/>
      <c r="AG63"/>
    </row>
    <row r="64" spans="5:33" x14ac:dyDescent="0.25">
      <c r="U64"/>
      <c r="W64"/>
      <c r="AG64"/>
    </row>
    <row r="65" spans="2:33" x14ac:dyDescent="0.25">
      <c r="U65"/>
      <c r="W65"/>
      <c r="AG65"/>
    </row>
    <row r="66" spans="2:33" x14ac:dyDescent="0.25">
      <c r="U66"/>
      <c r="W66"/>
      <c r="AG66"/>
    </row>
    <row r="67" spans="2:33" x14ac:dyDescent="0.25">
      <c r="U67"/>
      <c r="W67"/>
      <c r="AG67"/>
    </row>
    <row r="68" spans="2:33" ht="15.75" customHeight="1" x14ac:dyDescent="0.25">
      <c r="U68"/>
      <c r="W68"/>
    </row>
    <row r="69" spans="2:33" ht="15.75" customHeight="1" x14ac:dyDescent="0.25">
      <c r="U69"/>
      <c r="W69"/>
    </row>
    <row r="70" spans="2:33" x14ac:dyDescent="0.25">
      <c r="U70"/>
      <c r="W70"/>
    </row>
    <row r="71" spans="2:33" ht="17.25" x14ac:dyDescent="0.3">
      <c r="B71" s="188" t="s">
        <v>104</v>
      </c>
      <c r="C71" s="188"/>
      <c r="D71" s="188"/>
      <c r="E71" s="188"/>
      <c r="F71" s="188"/>
      <c r="G71" s="188"/>
      <c r="H71" s="60"/>
      <c r="I71" s="60"/>
      <c r="J71" s="50"/>
      <c r="K71" s="188" t="s">
        <v>105</v>
      </c>
      <c r="L71" s="188"/>
      <c r="M71" s="188"/>
      <c r="N71" s="188"/>
      <c r="O71" s="188"/>
      <c r="P71" s="188"/>
      <c r="Q71" s="188"/>
      <c r="R71" s="50"/>
      <c r="S71" s="50"/>
      <c r="T71" s="50"/>
      <c r="U71"/>
      <c r="W71"/>
    </row>
    <row r="72" spans="2:33" x14ac:dyDescent="0.25">
      <c r="B72" s="159" t="s">
        <v>11</v>
      </c>
      <c r="C72" s="161"/>
      <c r="D72" s="159" t="s">
        <v>70</v>
      </c>
      <c r="E72" s="160"/>
      <c r="F72" s="161"/>
      <c r="G72" s="159" t="s">
        <v>107</v>
      </c>
      <c r="H72" s="160"/>
      <c r="I72" s="161"/>
      <c r="K72" s="144" t="s">
        <v>11</v>
      </c>
      <c r="L72" s="144"/>
      <c r="M72" s="144"/>
      <c r="N72" s="159" t="s">
        <v>70</v>
      </c>
      <c r="O72" s="160"/>
      <c r="P72" s="160"/>
      <c r="Q72" s="160"/>
      <c r="R72" s="161"/>
      <c r="S72"/>
      <c r="W72"/>
    </row>
    <row r="73" spans="2:33" x14ac:dyDescent="0.25">
      <c r="B73" s="44" t="s">
        <v>10</v>
      </c>
      <c r="C73" s="38">
        <f>POWER(C74,2)</f>
        <v>0.99037017295989516</v>
      </c>
      <c r="D73" s="129" t="s">
        <v>60</v>
      </c>
      <c r="E73" s="130"/>
      <c r="F73" s="61">
        <f>INTERCEPT(E8:E47,D8:D47)</f>
        <v>-0.62831799644590092</v>
      </c>
      <c r="G73" s="167" t="s">
        <v>60</v>
      </c>
      <c r="H73" s="168"/>
      <c r="I73" s="209">
        <f>IF(F73&lt;0,ABS(F73),(-F73))</f>
        <v>0.62831799644590092</v>
      </c>
      <c r="K73" s="55" t="s">
        <v>10</v>
      </c>
      <c r="L73" s="203">
        <f>POWER(L74,2)</f>
        <v>0.99037017295989582</v>
      </c>
      <c r="M73" s="204"/>
      <c r="N73" s="129" t="s">
        <v>60</v>
      </c>
      <c r="O73" s="193"/>
      <c r="P73" s="130"/>
      <c r="Q73" s="205">
        <f>INTERCEPT(F8:F47,D8:D47)</f>
        <v>2.2022062841813295E-3</v>
      </c>
      <c r="R73" s="205"/>
      <c r="S73"/>
      <c r="W73"/>
    </row>
    <row r="74" spans="2:33" x14ac:dyDescent="0.25">
      <c r="B74" s="44" t="s">
        <v>9</v>
      </c>
      <c r="C74" s="38">
        <f>CORREL(D8:D47,E8:E47)</f>
        <v>0.99517343863263108</v>
      </c>
      <c r="D74" s="145" t="s">
        <v>68</v>
      </c>
      <c r="E74" s="147"/>
      <c r="F74" s="62">
        <f>F73</f>
        <v>-0.62831799644590092</v>
      </c>
      <c r="G74" s="169"/>
      <c r="H74" s="170"/>
      <c r="I74" s="210"/>
      <c r="K74" s="55" t="s">
        <v>9</v>
      </c>
      <c r="L74" s="203">
        <f>CORREL(D8:D47,F8:F47)</f>
        <v>0.99517343863263141</v>
      </c>
      <c r="M74" s="204"/>
      <c r="N74" s="145" t="s">
        <v>79</v>
      </c>
      <c r="O74" s="146"/>
      <c r="P74" s="147"/>
      <c r="Q74" s="206">
        <f>Q73</f>
        <v>2.2022062841813295E-3</v>
      </c>
      <c r="R74" s="207"/>
      <c r="S74"/>
      <c r="W74"/>
    </row>
    <row r="75" spans="2:33" x14ac:dyDescent="0.25">
      <c r="B75" s="164" t="s">
        <v>29</v>
      </c>
      <c r="C75" s="166"/>
      <c r="D75" s="129" t="s">
        <v>27</v>
      </c>
      <c r="E75" s="130"/>
      <c r="F75" s="61">
        <f>SLOPE(E8:E47,D8:D47)</f>
        <v>1.0035049231386557</v>
      </c>
      <c r="G75" s="171" t="s">
        <v>27</v>
      </c>
      <c r="H75" s="172"/>
      <c r="I75" s="209">
        <f>IF(F75&gt;1,1-(F75-1),(1-F75)+1)</f>
        <v>0.99649507686134431</v>
      </c>
      <c r="K75" s="164" t="s">
        <v>29</v>
      </c>
      <c r="L75" s="165"/>
      <c r="M75" s="166"/>
      <c r="N75" s="129" t="s">
        <v>27</v>
      </c>
      <c r="O75" s="193"/>
      <c r="P75" s="130"/>
      <c r="Q75" s="203">
        <f>SLOPE(F8:F47,D8:D47)</f>
        <v>0.9999877155137924</v>
      </c>
      <c r="R75" s="204"/>
      <c r="S75"/>
      <c r="W75"/>
    </row>
    <row r="76" spans="2:33" x14ac:dyDescent="0.25">
      <c r="B76" s="222" t="str">
        <f>IF(C74&gt;0.975,"Acceptable","Unacceptable")</f>
        <v>Acceptable</v>
      </c>
      <c r="C76" s="223"/>
      <c r="D76" s="145" t="s">
        <v>69</v>
      </c>
      <c r="E76" s="147"/>
      <c r="F76" s="42">
        <f xml:space="preserve"> (ABS(1-F75))*100</f>
        <v>0.35049231386556912</v>
      </c>
      <c r="G76" s="173"/>
      <c r="H76" s="174"/>
      <c r="I76" s="210"/>
      <c r="K76" s="126" t="str">
        <f>IF(L74&gt;0.975,"Acceptable","Unacceptable")</f>
        <v>Acceptable</v>
      </c>
      <c r="L76" s="126"/>
      <c r="M76" s="126"/>
      <c r="N76" s="127" t="s">
        <v>69</v>
      </c>
      <c r="O76" s="127"/>
      <c r="P76" s="127"/>
      <c r="Q76" s="206">
        <f xml:space="preserve"> (ABS(1-Q75))*100</f>
        <v>1.2284486207603251E-3</v>
      </c>
      <c r="R76" s="207"/>
      <c r="S76"/>
      <c r="W76"/>
    </row>
    <row r="77" spans="2:33" x14ac:dyDescent="0.25">
      <c r="B77" s="159" t="s">
        <v>102</v>
      </c>
      <c r="C77" s="160"/>
      <c r="D77" s="160"/>
      <c r="E77" s="160"/>
      <c r="F77" s="161"/>
      <c r="G77" s="177">
        <f>STEYX(E8:E47,D8:D47)</f>
        <v>5.7221040450001768</v>
      </c>
      <c r="H77" s="178"/>
      <c r="I77" s="179"/>
      <c r="K77" s="144" t="s">
        <v>102</v>
      </c>
      <c r="L77" s="144"/>
      <c r="M77" s="144"/>
      <c r="N77" s="144"/>
      <c r="O77" s="144"/>
      <c r="P77" s="144"/>
      <c r="Q77" s="220">
        <f>STEYX(F8:F47,D8:D47)</f>
        <v>5.7020485101308855</v>
      </c>
      <c r="R77" s="221"/>
      <c r="S77"/>
      <c r="W77"/>
    </row>
    <row r="78" spans="2:33" ht="17.25" x14ac:dyDescent="0.3">
      <c r="B78" s="162" t="s">
        <v>75</v>
      </c>
      <c r="C78" s="132"/>
      <c r="D78" s="132"/>
      <c r="E78" s="132"/>
      <c r="F78" s="132"/>
      <c r="G78" s="132"/>
      <c r="H78" s="132"/>
      <c r="I78" s="163"/>
      <c r="K78" s="162" t="s">
        <v>75</v>
      </c>
      <c r="L78" s="132"/>
      <c r="M78" s="132"/>
      <c r="N78" s="132"/>
      <c r="O78" s="132"/>
      <c r="P78" s="132"/>
      <c r="Q78" s="132"/>
      <c r="R78" s="163"/>
      <c r="S78"/>
      <c r="W78"/>
    </row>
    <row r="79" spans="2:33" x14ac:dyDescent="0.25">
      <c r="B79" s="164" t="s">
        <v>71</v>
      </c>
      <c r="C79" s="165"/>
      <c r="D79" s="165"/>
      <c r="E79" s="166"/>
      <c r="F79" s="164" t="s">
        <v>72</v>
      </c>
      <c r="G79" s="165"/>
      <c r="H79" s="165"/>
      <c r="I79" s="166"/>
      <c r="K79" s="164" t="s">
        <v>71</v>
      </c>
      <c r="L79" s="165"/>
      <c r="M79" s="165"/>
      <c r="N79" s="166"/>
      <c r="O79" s="164" t="s">
        <v>72</v>
      </c>
      <c r="P79" s="165"/>
      <c r="Q79" s="165"/>
      <c r="R79" s="166"/>
      <c r="S79"/>
      <c r="W79"/>
    </row>
    <row r="80" spans="2:33" x14ac:dyDescent="0.25">
      <c r="B80" s="185" t="s">
        <v>62</v>
      </c>
      <c r="C80" s="186"/>
      <c r="D80" s="187"/>
      <c r="E80" s="47">
        <f>'Real Model'!E90:F90</f>
        <v>50</v>
      </c>
      <c r="F80" s="185" t="s">
        <v>63</v>
      </c>
      <c r="G80" s="186"/>
      <c r="H80" s="187"/>
      <c r="I80" s="12">
        <f>'Real Model'!J90</f>
        <v>120</v>
      </c>
      <c r="K80" s="129" t="s">
        <v>62</v>
      </c>
      <c r="L80" s="193"/>
      <c r="M80" s="130"/>
      <c r="N80" s="47">
        <f>E80</f>
        <v>50</v>
      </c>
      <c r="O80" s="129" t="s">
        <v>63</v>
      </c>
      <c r="P80" s="193"/>
      <c r="Q80" s="130"/>
      <c r="R80" s="12">
        <f>I80</f>
        <v>120</v>
      </c>
      <c r="S80"/>
      <c r="W80"/>
    </row>
    <row r="81" spans="2:23" x14ac:dyDescent="0.25">
      <c r="B81" s="185" t="s">
        <v>64</v>
      </c>
      <c r="C81" s="186"/>
      <c r="D81" s="187"/>
      <c r="E81" s="47">
        <f>F73+F75*E80</f>
        <v>49.546928160486885</v>
      </c>
      <c r="F81" s="185" t="s">
        <v>65</v>
      </c>
      <c r="G81" s="186"/>
      <c r="H81" s="187"/>
      <c r="I81" s="12">
        <f>F73+F75*I80</f>
        <v>119.79227278019277</v>
      </c>
      <c r="K81" s="129" t="s">
        <v>64</v>
      </c>
      <c r="L81" s="193"/>
      <c r="M81" s="130"/>
      <c r="N81" s="64">
        <f>Q73+Q75*N80</f>
        <v>50.001587981973799</v>
      </c>
      <c r="O81" s="129" t="s">
        <v>65</v>
      </c>
      <c r="P81" s="193"/>
      <c r="Q81" s="130"/>
      <c r="R81" s="68">
        <f>Q73+Q75*R80</f>
        <v>120.00072806793926</v>
      </c>
      <c r="S81"/>
      <c r="W81"/>
    </row>
    <row r="82" spans="2:23" x14ac:dyDescent="0.25">
      <c r="B82" s="217" t="s">
        <v>74</v>
      </c>
      <c r="C82" s="218"/>
      <c r="D82" s="219"/>
      <c r="E82" s="48">
        <f>E81-E80</f>
        <v>-0.45307183951311458</v>
      </c>
      <c r="F82" s="217" t="s">
        <v>74</v>
      </c>
      <c r="G82" s="218"/>
      <c r="H82" s="219"/>
      <c r="I82" s="37">
        <f>I81-I80</f>
        <v>-0.20772721980722508</v>
      </c>
      <c r="K82" s="145" t="s">
        <v>74</v>
      </c>
      <c r="L82" s="146"/>
      <c r="M82" s="147"/>
      <c r="N82" s="65">
        <f>N81-N80</f>
        <v>1.5879819737989465E-3</v>
      </c>
      <c r="O82" s="145" t="s">
        <v>74</v>
      </c>
      <c r="P82" s="146"/>
      <c r="Q82" s="147"/>
      <c r="R82" s="63">
        <f>R81-R80</f>
        <v>7.2806793926361024E-4</v>
      </c>
      <c r="S82"/>
      <c r="W82"/>
    </row>
    <row r="83" spans="2:23" ht="15.75" customHeight="1" x14ac:dyDescent="0.25">
      <c r="B83" s="214" t="s">
        <v>73</v>
      </c>
      <c r="C83" s="215"/>
      <c r="D83" s="216"/>
      <c r="E83" s="49">
        <f xml:space="preserve"> ABS(E82/E80)*100</f>
        <v>0.90614367902622917</v>
      </c>
      <c r="F83" s="214" t="s">
        <v>73</v>
      </c>
      <c r="G83" s="215"/>
      <c r="H83" s="216"/>
      <c r="I83" s="39">
        <f>ABS(I82/I80)*100</f>
        <v>0.17310601650602089</v>
      </c>
      <c r="K83" s="214" t="s">
        <v>73</v>
      </c>
      <c r="L83" s="215"/>
      <c r="M83" s="216"/>
      <c r="N83" s="66">
        <f xml:space="preserve"> ABS(N82/N80)*100</f>
        <v>3.1759639475978929E-3</v>
      </c>
      <c r="O83" s="214" t="s">
        <v>73</v>
      </c>
      <c r="P83" s="215"/>
      <c r="Q83" s="216"/>
      <c r="R83" s="67">
        <f>ABS(R82/R80)*100</f>
        <v>6.0672328271967524E-4</v>
      </c>
      <c r="S83"/>
      <c r="W83"/>
    </row>
    <row r="84" spans="2:23" ht="15.75" customHeight="1" x14ac:dyDescent="0.3">
      <c r="B84" s="132" t="s">
        <v>106</v>
      </c>
      <c r="C84" s="132"/>
      <c r="D84" s="132"/>
      <c r="E84" s="132"/>
      <c r="F84"/>
      <c r="K84" s="132" t="s">
        <v>106</v>
      </c>
      <c r="L84" s="132"/>
      <c r="M84" s="132"/>
      <c r="N84" s="132"/>
      <c r="O84"/>
      <c r="W84"/>
    </row>
    <row r="85" spans="2:23" x14ac:dyDescent="0.25">
      <c r="B85" s="127" t="s">
        <v>61</v>
      </c>
      <c r="C85" s="127"/>
      <c r="D85" s="127"/>
      <c r="E85" s="127"/>
      <c r="F85"/>
      <c r="G85"/>
      <c r="H85"/>
      <c r="J85"/>
      <c r="K85" s="145" t="s">
        <v>61</v>
      </c>
      <c r="L85" s="146"/>
      <c r="M85" s="146"/>
      <c r="N85" s="147"/>
      <c r="O85"/>
      <c r="W85"/>
    </row>
    <row r="86" spans="2:23" x14ac:dyDescent="0.25">
      <c r="B86" s="128" t="s">
        <v>67</v>
      </c>
      <c r="C86" s="128"/>
      <c r="D86" s="224">
        <f>'Real Model'!D96:F96</f>
        <v>2.34</v>
      </c>
      <c r="E86" s="225"/>
      <c r="F86"/>
      <c r="G86"/>
      <c r="H86"/>
      <c r="J86"/>
      <c r="K86" s="128" t="s">
        <v>67</v>
      </c>
      <c r="L86" s="128"/>
      <c r="M86" s="224">
        <f>D86</f>
        <v>2.34</v>
      </c>
      <c r="N86" s="225"/>
      <c r="O86"/>
      <c r="W86"/>
    </row>
    <row r="87" spans="2:23" x14ac:dyDescent="0.25">
      <c r="B87" s="127" t="s">
        <v>66</v>
      </c>
      <c r="C87" s="127"/>
      <c r="D87" s="127" t="s">
        <v>76</v>
      </c>
      <c r="E87" s="127"/>
      <c r="F87"/>
      <c r="G87"/>
      <c r="H87"/>
      <c r="J87"/>
      <c r="K87" s="127" t="s">
        <v>66</v>
      </c>
      <c r="L87" s="127"/>
      <c r="M87" s="145" t="s">
        <v>76</v>
      </c>
      <c r="N87" s="147"/>
      <c r="O87"/>
      <c r="W87"/>
    </row>
    <row r="88" spans="2:23" x14ac:dyDescent="0.25">
      <c r="B88" s="128" t="s">
        <v>26</v>
      </c>
      <c r="C88" s="128"/>
      <c r="D88" s="128" t="s">
        <v>26</v>
      </c>
      <c r="E88" s="128"/>
      <c r="F88"/>
      <c r="G88"/>
      <c r="H88"/>
      <c r="J88"/>
      <c r="K88" s="129" t="s">
        <v>26</v>
      </c>
      <c r="L88" s="130"/>
      <c r="M88" s="129" t="s">
        <v>26</v>
      </c>
      <c r="N88" s="130"/>
      <c r="O88"/>
      <c r="P88"/>
      <c r="Q88"/>
      <c r="W88"/>
    </row>
    <row r="89" spans="2:23" x14ac:dyDescent="0.25">
      <c r="B89" s="126" t="str">
        <f xml:space="preserve"> IF(D86&gt;E83,"Acceptable","Unacceptable")</f>
        <v>Acceptable</v>
      </c>
      <c r="C89" s="126"/>
      <c r="D89" s="126" t="str">
        <f xml:space="preserve"> IF(D86&gt;I83,"Acceptable","Unacceptable")</f>
        <v>Acceptable</v>
      </c>
      <c r="E89" s="126"/>
      <c r="F89"/>
      <c r="G89"/>
      <c r="H89"/>
      <c r="J89"/>
      <c r="K89" s="222" t="str">
        <f xml:space="preserve"> IF(M86&gt;N83,"Acceptable","Unacceptable")</f>
        <v>Acceptable</v>
      </c>
      <c r="L89" s="223"/>
      <c r="M89" s="222" t="str">
        <f xml:space="preserve"> IF(M86&gt;R83,"Acceptable","Unacceptable")</f>
        <v>Acceptable</v>
      </c>
      <c r="N89" s="223"/>
      <c r="O89"/>
      <c r="P89"/>
      <c r="Q89"/>
      <c r="W89"/>
    </row>
    <row r="90" spans="2:23" x14ac:dyDescent="0.25">
      <c r="E90"/>
      <c r="F90"/>
      <c r="G90"/>
      <c r="H90"/>
      <c r="J90"/>
      <c r="K90"/>
      <c r="L90"/>
      <c r="M90"/>
      <c r="N90"/>
      <c r="O90"/>
      <c r="P90"/>
      <c r="Q90"/>
      <c r="W90"/>
    </row>
    <row r="91" spans="2:23" x14ac:dyDescent="0.25">
      <c r="H91"/>
      <c r="J91"/>
      <c r="K91"/>
      <c r="L91"/>
      <c r="M91"/>
      <c r="N91"/>
      <c r="O91"/>
      <c r="P91"/>
      <c r="Q91"/>
      <c r="W91"/>
    </row>
    <row r="92" spans="2:23" x14ac:dyDescent="0.25">
      <c r="H92"/>
      <c r="I92" s="32"/>
      <c r="J92"/>
      <c r="K92"/>
      <c r="L92"/>
      <c r="M92"/>
      <c r="N92"/>
      <c r="O92"/>
      <c r="P92"/>
      <c r="Q92"/>
      <c r="W92"/>
    </row>
    <row r="93" spans="2:23" x14ac:dyDescent="0.25">
      <c r="H93"/>
      <c r="J93"/>
      <c r="K93"/>
      <c r="L93"/>
      <c r="M93"/>
      <c r="N93"/>
      <c r="O93"/>
      <c r="P93"/>
      <c r="Q93"/>
    </row>
    <row r="94" spans="2:23" x14ac:dyDescent="0.25">
      <c r="H94"/>
      <c r="J94"/>
      <c r="K94"/>
      <c r="L94"/>
      <c r="M94"/>
      <c r="N94"/>
      <c r="O94"/>
      <c r="P94"/>
      <c r="Q94"/>
    </row>
    <row r="95" spans="2:23" x14ac:dyDescent="0.25">
      <c r="B95" s="36"/>
      <c r="C95" s="36"/>
      <c r="D95" s="36"/>
      <c r="E95" s="36"/>
      <c r="F95" s="3"/>
      <c r="M95"/>
      <c r="N95"/>
      <c r="O95"/>
      <c r="P95"/>
    </row>
    <row r="96" spans="2:23" x14ac:dyDescent="0.25">
      <c r="B96" s="3"/>
      <c r="D96" s="3"/>
      <c r="F96" s="3"/>
    </row>
    <row r="97" spans="2:6" x14ac:dyDescent="0.25">
      <c r="B97" s="3"/>
      <c r="C97"/>
      <c r="D97"/>
      <c r="E97"/>
      <c r="F97" s="3"/>
    </row>
  </sheetData>
  <sheetProtection password="CF7A" sheet="1" objects="1" scenarios="1"/>
  <mergeCells count="91">
    <mergeCell ref="B71:G71"/>
    <mergeCell ref="K71:Q71"/>
    <mergeCell ref="B89:C89"/>
    <mergeCell ref="D89:E89"/>
    <mergeCell ref="D86:E86"/>
    <mergeCell ref="K85:N85"/>
    <mergeCell ref="M87:N87"/>
    <mergeCell ref="K88:L88"/>
    <mergeCell ref="M88:N88"/>
    <mergeCell ref="K89:L89"/>
    <mergeCell ref="M89:N89"/>
    <mergeCell ref="M86:N86"/>
    <mergeCell ref="B85:E85"/>
    <mergeCell ref="B86:C86"/>
    <mergeCell ref="B87:C87"/>
    <mergeCell ref="D87:E87"/>
    <mergeCell ref="B88:C88"/>
    <mergeCell ref="D88:E88"/>
    <mergeCell ref="K86:L86"/>
    <mergeCell ref="K87:L87"/>
    <mergeCell ref="K84:N84"/>
    <mergeCell ref="K80:M80"/>
    <mergeCell ref="K81:M81"/>
    <mergeCell ref="K82:M82"/>
    <mergeCell ref="K83:M83"/>
    <mergeCell ref="B84:E84"/>
    <mergeCell ref="B80:D80"/>
    <mergeCell ref="B81:D81"/>
    <mergeCell ref="B82:D82"/>
    <mergeCell ref="B83:D83"/>
    <mergeCell ref="O80:Q80"/>
    <mergeCell ref="O81:Q81"/>
    <mergeCell ref="O82:Q82"/>
    <mergeCell ref="O83:Q83"/>
    <mergeCell ref="G75:H76"/>
    <mergeCell ref="F80:H80"/>
    <mergeCell ref="F81:H81"/>
    <mergeCell ref="F82:H82"/>
    <mergeCell ref="F83:H83"/>
    <mergeCell ref="B77:F77"/>
    <mergeCell ref="G77:I77"/>
    <mergeCell ref="K77:P77"/>
    <mergeCell ref="Q77:R77"/>
    <mergeCell ref="B75:C75"/>
    <mergeCell ref="B76:C76"/>
    <mergeCell ref="B78:I78"/>
    <mergeCell ref="K79:N79"/>
    <mergeCell ref="I75:I76"/>
    <mergeCell ref="K78:R78"/>
    <mergeCell ref="K76:M76"/>
    <mergeCell ref="N76:P76"/>
    <mergeCell ref="Q76:R76"/>
    <mergeCell ref="O79:R79"/>
    <mergeCell ref="C2:D2"/>
    <mergeCell ref="C3:D3"/>
    <mergeCell ref="B4:D4"/>
    <mergeCell ref="E4:I4"/>
    <mergeCell ref="B1:N1"/>
    <mergeCell ref="E2:H2"/>
    <mergeCell ref="E3:H3"/>
    <mergeCell ref="I2:L2"/>
    <mergeCell ref="I3:L3"/>
    <mergeCell ref="M2:N2"/>
    <mergeCell ref="M3:N3"/>
    <mergeCell ref="B79:E79"/>
    <mergeCell ref="F79:I79"/>
    <mergeCell ref="D5:F5"/>
    <mergeCell ref="G5:I5"/>
    <mergeCell ref="B5:C5"/>
    <mergeCell ref="B6:B7"/>
    <mergeCell ref="C6:C7"/>
    <mergeCell ref="D75:E75"/>
    <mergeCell ref="D76:E76"/>
    <mergeCell ref="G72:I72"/>
    <mergeCell ref="D72:F72"/>
    <mergeCell ref="B72:C72"/>
    <mergeCell ref="D73:E73"/>
    <mergeCell ref="D74:E74"/>
    <mergeCell ref="G73:H74"/>
    <mergeCell ref="I73:I74"/>
    <mergeCell ref="L73:M73"/>
    <mergeCell ref="L74:M74"/>
    <mergeCell ref="K75:M75"/>
    <mergeCell ref="K72:M72"/>
    <mergeCell ref="N72:R72"/>
    <mergeCell ref="N73:P73"/>
    <mergeCell ref="N74:P74"/>
    <mergeCell ref="N75:P75"/>
    <mergeCell ref="Q73:R73"/>
    <mergeCell ref="Q74:R74"/>
    <mergeCell ref="Q75:R75"/>
  </mergeCells>
  <conditionalFormatting sqref="D89 B89 B76:B77 K76:K77">
    <cfRule type="containsText" dxfId="3" priority="5" stopIfTrue="1" operator="containsText" text="Unacceptable">
      <formula>NOT(ISERROR(SEARCH("Unacceptable",B76)))</formula>
    </cfRule>
    <cfRule type="containsText" dxfId="2" priority="6" stopIfTrue="1" operator="containsText" text="Acceptable">
      <formula>NOT(ISERROR(SEARCH("Acceptable",B76)))</formula>
    </cfRule>
  </conditionalFormatting>
  <conditionalFormatting sqref="M89 K89">
    <cfRule type="containsText" dxfId="1" priority="1" stopIfTrue="1" operator="containsText" text="Unacceptable">
      <formula>NOT(ISERROR(SEARCH("Unacceptable",K89)))</formula>
    </cfRule>
    <cfRule type="containsText" dxfId="0" priority="2" stopIfTrue="1" operator="containsText" text="Acceptable">
      <formula>NOT(ISERROR(SEARCH("Acceptable",K89)))</formula>
    </cfRule>
  </conditionalFormatting>
  <pageMargins left="0.45" right="0.65" top="1" bottom="1" header="0.5" footer="0.5"/>
  <pageSetup paperSize="9" scale="51" orientation="portrait" r:id="rId1"/>
  <headerFooter alignWithMargins="0"/>
  <ignoredErrors>
    <ignoredError sqref="Q76:R76 Q74 R75" evalError="1" emptyCellReference="1"/>
    <ignoredError sqref="R73 R74" emptyCellReference="1"/>
    <ignoredError sqref="B8:B47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FF00"/>
    <pageSetUpPr fitToPage="1"/>
  </sheetPr>
  <dimension ref="A2:AP459"/>
  <sheetViews>
    <sheetView showGridLines="0" zoomScaleNormal="100" workbookViewId="0">
      <selection activeCell="R18" sqref="R18"/>
    </sheetView>
  </sheetViews>
  <sheetFormatPr defaultRowHeight="15.75" x14ac:dyDescent="0.25"/>
  <cols>
    <col min="1" max="1" width="25.7109375" style="85" customWidth="1"/>
    <col min="2" max="3" width="9.140625" style="71" customWidth="1"/>
    <col min="4" max="4" width="5.7109375" style="71" customWidth="1"/>
    <col min="5" max="5" width="9.140625" style="87" customWidth="1"/>
    <col min="6" max="6" width="9.140625" style="88" customWidth="1"/>
    <col min="7" max="8" width="9.140625" style="89" customWidth="1"/>
    <col min="9" max="9" width="9.140625" style="90" customWidth="1"/>
    <col min="10" max="13" width="9.140625" style="71" customWidth="1"/>
    <col min="14" max="15" width="5.7109375" style="71" customWidth="1"/>
    <col min="16" max="16" width="3.7109375" style="71" customWidth="1"/>
    <col min="17" max="18" width="5.7109375" style="71" customWidth="1"/>
    <col min="19" max="19" width="3.7109375" style="86" customWidth="1"/>
    <col min="20" max="20" width="5.7109375" style="86" customWidth="1"/>
    <col min="21" max="21" width="9.140625" style="86" customWidth="1"/>
    <col min="22" max="22" width="9.140625" style="86" hidden="1" customWidth="1"/>
    <col min="23" max="23" width="9.140625" style="89" hidden="1" customWidth="1"/>
    <col min="24" max="24" width="9.140625" style="89" customWidth="1"/>
    <col min="25" max="48" width="9.140625" style="71" customWidth="1"/>
    <col min="49" max="16384" width="9.140625" style="71"/>
  </cols>
  <sheetData>
    <row r="2" spans="1:42" ht="15.75" customHeight="1" x14ac:dyDescent="0.3">
      <c r="A2" s="71"/>
      <c r="B2" s="226" t="s">
        <v>80</v>
      </c>
      <c r="C2" s="226"/>
      <c r="E2" s="71"/>
      <c r="F2" s="71"/>
      <c r="G2" s="71"/>
      <c r="H2" s="71"/>
      <c r="I2" s="71"/>
      <c r="O2" s="227" t="s">
        <v>81</v>
      </c>
      <c r="P2" s="227"/>
      <c r="Q2" s="227"/>
      <c r="R2" s="227"/>
      <c r="S2" s="227"/>
      <c r="T2" s="227"/>
      <c r="U2" s="71"/>
      <c r="V2" s="71"/>
      <c r="W2" s="71"/>
      <c r="X2" s="71"/>
      <c r="Y2"/>
      <c r="Z2"/>
      <c r="AA2"/>
      <c r="AB2"/>
      <c r="AC2"/>
      <c r="AD2"/>
      <c r="AE2"/>
      <c r="AF2"/>
      <c r="AG2"/>
      <c r="AI2" s="72"/>
      <c r="AJ2" s="72"/>
      <c r="AK2" s="72"/>
      <c r="AL2" s="72"/>
      <c r="AM2" s="72"/>
      <c r="AN2" s="72"/>
      <c r="AO2" s="72"/>
      <c r="AP2" s="72"/>
    </row>
    <row r="3" spans="1:42" ht="18.75" x14ac:dyDescent="0.3">
      <c r="A3" s="71"/>
      <c r="B3" s="73" t="s">
        <v>82</v>
      </c>
      <c r="C3" s="74">
        <f>Q4</f>
        <v>1</v>
      </c>
      <c r="E3" s="71"/>
      <c r="F3" s="71"/>
      <c r="G3" s="71"/>
      <c r="H3" s="71"/>
      <c r="I3" s="71"/>
      <c r="O3" s="75" t="s">
        <v>83</v>
      </c>
      <c r="P3" s="76" t="s">
        <v>84</v>
      </c>
      <c r="Q3" s="77" t="s">
        <v>82</v>
      </c>
      <c r="R3" s="78" t="s">
        <v>85</v>
      </c>
      <c r="S3" s="75" t="s">
        <v>86</v>
      </c>
      <c r="T3" s="77" t="s">
        <v>87</v>
      </c>
      <c r="U3" s="71"/>
      <c r="V3" s="79">
        <v>100</v>
      </c>
      <c r="W3" s="71"/>
      <c r="X3" s="71"/>
      <c r="Y3"/>
      <c r="Z3"/>
      <c r="AA3"/>
      <c r="AB3"/>
      <c r="AC3"/>
      <c r="AD3"/>
      <c r="AE3"/>
      <c r="AF3"/>
      <c r="AG3"/>
      <c r="AH3" s="72"/>
      <c r="AI3" s="72"/>
      <c r="AJ3" s="72"/>
      <c r="AK3" s="72"/>
      <c r="AL3" s="72"/>
      <c r="AM3" s="72"/>
      <c r="AN3" s="72"/>
      <c r="AO3" s="72"/>
      <c r="AP3" s="72"/>
    </row>
    <row r="4" spans="1:42" x14ac:dyDescent="0.25">
      <c r="A4" s="71"/>
      <c r="B4" s="80" t="s">
        <v>87</v>
      </c>
      <c r="C4" s="81">
        <f>T4</f>
        <v>0</v>
      </c>
      <c r="E4" s="71"/>
      <c r="F4" s="71"/>
      <c r="G4" s="71"/>
      <c r="H4" s="71"/>
      <c r="I4" s="71"/>
      <c r="O4" s="82"/>
      <c r="P4" s="82"/>
      <c r="Q4" s="83">
        <f>V3/100</f>
        <v>1</v>
      </c>
      <c r="R4" s="82"/>
      <c r="S4" s="82"/>
      <c r="T4" s="83">
        <v>0</v>
      </c>
      <c r="U4" s="71"/>
      <c r="V4" s="71"/>
      <c r="W4" s="71"/>
      <c r="X4" s="71"/>
      <c r="Y4"/>
      <c r="Z4"/>
      <c r="AA4"/>
      <c r="AB4"/>
      <c r="AC4"/>
      <c r="AD4"/>
      <c r="AE4"/>
      <c r="AF4"/>
      <c r="AG4"/>
      <c r="AH4" s="72"/>
      <c r="AI4" s="72"/>
      <c r="AJ4" s="72"/>
      <c r="AK4" s="72"/>
      <c r="AL4" s="72"/>
      <c r="AM4" s="72"/>
      <c r="AN4" s="72"/>
      <c r="AO4" s="72"/>
      <c r="AP4" s="72"/>
    </row>
    <row r="5" spans="1:42" x14ac:dyDescent="0.25">
      <c r="A5" s="71"/>
      <c r="B5" s="228" t="s">
        <v>88</v>
      </c>
      <c r="C5" s="228"/>
      <c r="D5"/>
      <c r="E5"/>
      <c r="F5"/>
      <c r="G5"/>
      <c r="H5"/>
      <c r="I5"/>
      <c r="J5"/>
      <c r="K5"/>
      <c r="S5" s="71"/>
      <c r="T5" s="71"/>
      <c r="U5" s="71"/>
      <c r="V5" s="71"/>
      <c r="W5" s="71"/>
      <c r="X5" s="71"/>
      <c r="Y5"/>
      <c r="Z5"/>
      <c r="AA5"/>
      <c r="AB5"/>
      <c r="AC5"/>
      <c r="AD5"/>
      <c r="AE5"/>
      <c r="AF5"/>
      <c r="AG5"/>
      <c r="AH5" s="72"/>
      <c r="AI5" s="72"/>
      <c r="AJ5" s="72"/>
      <c r="AK5" s="72"/>
      <c r="AL5" s="72"/>
      <c r="AM5" s="72"/>
      <c r="AN5" s="72"/>
      <c r="AO5" s="72"/>
      <c r="AP5" s="72"/>
    </row>
    <row r="6" spans="1:42" x14ac:dyDescent="0.25">
      <c r="A6" s="71"/>
      <c r="B6" s="84">
        <v>1</v>
      </c>
      <c r="C6" s="84">
        <f>B6*$C$3+$C$4</f>
        <v>1</v>
      </c>
      <c r="D6"/>
      <c r="E6"/>
      <c r="F6"/>
      <c r="G6"/>
      <c r="H6"/>
      <c r="I6"/>
      <c r="J6"/>
      <c r="K6"/>
      <c r="L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 s="72"/>
      <c r="AI6" s="72"/>
      <c r="AJ6" s="72"/>
      <c r="AK6" s="72"/>
      <c r="AL6" s="72"/>
      <c r="AM6" s="72"/>
      <c r="AN6" s="72"/>
      <c r="AO6" s="72"/>
      <c r="AP6" s="72"/>
    </row>
    <row r="7" spans="1:42" x14ac:dyDescent="0.25">
      <c r="A7" s="71"/>
      <c r="B7" s="84">
        <v>2</v>
      </c>
      <c r="C7" s="84">
        <f t="shared" ref="C7:C25" si="0">B7*$C$3+$C$4</f>
        <v>2</v>
      </c>
      <c r="D7"/>
      <c r="E7"/>
      <c r="F7"/>
      <c r="G7"/>
      <c r="H7"/>
      <c r="I7"/>
      <c r="J7"/>
      <c r="K7"/>
      <c r="L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 s="72"/>
      <c r="AI7" s="72"/>
      <c r="AJ7" s="72"/>
      <c r="AK7" s="72"/>
      <c r="AL7" s="72"/>
      <c r="AM7" s="72"/>
      <c r="AN7" s="72"/>
      <c r="AO7" s="72"/>
      <c r="AP7" s="72"/>
    </row>
    <row r="8" spans="1:42" x14ac:dyDescent="0.25">
      <c r="A8" s="71"/>
      <c r="B8" s="84">
        <v>3</v>
      </c>
      <c r="C8" s="84">
        <f t="shared" si="0"/>
        <v>3</v>
      </c>
      <c r="D8"/>
      <c r="E8"/>
      <c r="F8"/>
      <c r="G8"/>
      <c r="H8"/>
      <c r="I8"/>
      <c r="J8"/>
      <c r="K8"/>
      <c r="L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 s="72"/>
      <c r="AI8" s="72"/>
      <c r="AJ8" s="72"/>
      <c r="AK8" s="72"/>
      <c r="AL8" s="72"/>
      <c r="AM8" s="72"/>
      <c r="AN8" s="72"/>
      <c r="AO8" s="72"/>
      <c r="AP8" s="72"/>
    </row>
    <row r="9" spans="1:42" x14ac:dyDescent="0.25">
      <c r="A9" s="71"/>
      <c r="B9" s="84">
        <v>4</v>
      </c>
      <c r="C9" s="84">
        <f t="shared" si="0"/>
        <v>4</v>
      </c>
      <c r="E9"/>
      <c r="F9"/>
      <c r="G9"/>
      <c r="H9"/>
      <c r="I9"/>
      <c r="J9"/>
      <c r="K9"/>
      <c r="L9"/>
      <c r="S9" s="85"/>
      <c r="T9" s="71"/>
      <c r="U9" s="71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72"/>
      <c r="AI9" s="72"/>
      <c r="AJ9" s="72"/>
      <c r="AK9" s="72"/>
      <c r="AL9" s="72"/>
      <c r="AM9" s="72"/>
      <c r="AN9" s="72"/>
      <c r="AO9" s="72"/>
      <c r="AP9" s="72"/>
    </row>
    <row r="10" spans="1:42" x14ac:dyDescent="0.25">
      <c r="A10" s="71"/>
      <c r="B10" s="84">
        <v>5</v>
      </c>
      <c r="C10" s="84">
        <f t="shared" si="0"/>
        <v>5</v>
      </c>
      <c r="E10"/>
      <c r="F10"/>
      <c r="G10"/>
      <c r="H10"/>
      <c r="I10"/>
      <c r="J10"/>
      <c r="K10"/>
      <c r="L10"/>
      <c r="S10" s="85"/>
      <c r="T10" s="71"/>
      <c r="U10" s="71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72"/>
      <c r="AI10" s="72"/>
      <c r="AJ10" s="72"/>
      <c r="AK10" s="72"/>
      <c r="AL10" s="72"/>
      <c r="AM10" s="72"/>
      <c r="AN10" s="72"/>
      <c r="AO10" s="72"/>
      <c r="AP10" s="72"/>
    </row>
    <row r="11" spans="1:42" x14ac:dyDescent="0.25">
      <c r="A11" s="71"/>
      <c r="B11" s="84">
        <v>6</v>
      </c>
      <c r="C11" s="84">
        <f t="shared" si="0"/>
        <v>6</v>
      </c>
      <c r="D11" s="85"/>
      <c r="E11"/>
      <c r="F11"/>
      <c r="G11"/>
      <c r="H11"/>
      <c r="I11"/>
      <c r="J11"/>
      <c r="K11"/>
      <c r="L11"/>
      <c r="S11" s="85"/>
      <c r="T11" s="71"/>
      <c r="U11" s="71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72"/>
      <c r="AI11" s="72"/>
      <c r="AJ11" s="72"/>
      <c r="AK11" s="72"/>
      <c r="AL11" s="72"/>
      <c r="AM11" s="72"/>
      <c r="AN11" s="72"/>
      <c r="AO11" s="72"/>
      <c r="AP11" s="72"/>
    </row>
    <row r="12" spans="1:42" x14ac:dyDescent="0.25">
      <c r="A12" s="71"/>
      <c r="B12" s="84">
        <v>7</v>
      </c>
      <c r="C12" s="84">
        <f t="shared" si="0"/>
        <v>7</v>
      </c>
      <c r="D12" s="85"/>
      <c r="E12"/>
      <c r="F12"/>
      <c r="G12"/>
      <c r="H12"/>
      <c r="I12"/>
      <c r="J12"/>
      <c r="K12"/>
      <c r="L12"/>
      <c r="S12" s="85"/>
      <c r="T12" s="71"/>
      <c r="U12" s="71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72"/>
      <c r="AI12" s="72"/>
      <c r="AJ12" s="72"/>
      <c r="AK12" s="72"/>
      <c r="AL12" s="72"/>
      <c r="AM12" s="72"/>
      <c r="AN12" s="72"/>
      <c r="AO12" s="72"/>
      <c r="AP12" s="72"/>
    </row>
    <row r="13" spans="1:42" x14ac:dyDescent="0.25">
      <c r="A13" s="71"/>
      <c r="B13" s="84">
        <v>8</v>
      </c>
      <c r="C13" s="84">
        <f t="shared" si="0"/>
        <v>8</v>
      </c>
      <c r="D13" s="85"/>
      <c r="E13"/>
      <c r="F13"/>
      <c r="G13"/>
      <c r="H13"/>
      <c r="I13"/>
      <c r="J13"/>
      <c r="K13"/>
      <c r="L13"/>
      <c r="S13" s="85"/>
      <c r="T13" s="71"/>
      <c r="U13" s="71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72"/>
      <c r="AI13" s="72"/>
      <c r="AJ13" s="72"/>
      <c r="AK13" s="72"/>
      <c r="AL13" s="72"/>
      <c r="AM13" s="72"/>
      <c r="AN13" s="72"/>
      <c r="AO13" s="72"/>
      <c r="AP13" s="72"/>
    </row>
    <row r="14" spans="1:42" x14ac:dyDescent="0.25">
      <c r="A14" s="71"/>
      <c r="B14" s="84">
        <v>9</v>
      </c>
      <c r="C14" s="84">
        <f t="shared" si="0"/>
        <v>9</v>
      </c>
      <c r="D14" s="85"/>
      <c r="E14"/>
      <c r="F14"/>
      <c r="G14"/>
      <c r="H14"/>
      <c r="I14"/>
      <c r="J14"/>
      <c r="K14"/>
      <c r="L14"/>
      <c r="S14" s="85"/>
      <c r="T14" s="71"/>
      <c r="U14" s="71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72"/>
      <c r="AI14" s="72"/>
      <c r="AJ14" s="72"/>
      <c r="AK14" s="72"/>
      <c r="AL14" s="72"/>
      <c r="AM14" s="72"/>
      <c r="AN14" s="72"/>
      <c r="AO14" s="72"/>
      <c r="AP14" s="72"/>
    </row>
    <row r="15" spans="1:42" x14ac:dyDescent="0.25">
      <c r="A15" s="71"/>
      <c r="B15" s="84">
        <v>10</v>
      </c>
      <c r="C15" s="84">
        <f t="shared" si="0"/>
        <v>10</v>
      </c>
      <c r="D15" s="85"/>
      <c r="E15"/>
      <c r="F15"/>
      <c r="G15"/>
      <c r="H15"/>
      <c r="I15"/>
      <c r="J15"/>
      <c r="K15"/>
      <c r="L15"/>
      <c r="S15" s="85"/>
      <c r="T15" s="71"/>
      <c r="U15" s="71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72"/>
      <c r="AI15" s="72"/>
      <c r="AJ15" s="72"/>
      <c r="AK15" s="72"/>
      <c r="AL15" s="72"/>
      <c r="AM15" s="72"/>
      <c r="AN15" s="72"/>
      <c r="AO15" s="72"/>
      <c r="AP15" s="72"/>
    </row>
    <row r="16" spans="1:42" x14ac:dyDescent="0.25">
      <c r="A16" s="71"/>
      <c r="B16" s="84">
        <v>-1</v>
      </c>
      <c r="C16" s="84">
        <f t="shared" si="0"/>
        <v>-1</v>
      </c>
      <c r="S16" s="85"/>
      <c r="T16" s="71"/>
      <c r="U16" s="71"/>
      <c r="V16" s="71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72"/>
      <c r="AI16" s="72"/>
      <c r="AJ16" s="72"/>
      <c r="AK16" s="72"/>
      <c r="AL16" s="72"/>
      <c r="AM16" s="72"/>
      <c r="AN16" s="72"/>
      <c r="AO16" s="72"/>
      <c r="AP16" s="72"/>
    </row>
    <row r="17" spans="1:42" x14ac:dyDescent="0.25">
      <c r="A17" s="71"/>
      <c r="B17" s="84">
        <v>-2</v>
      </c>
      <c r="C17" s="84">
        <f t="shared" si="0"/>
        <v>-2</v>
      </c>
      <c r="S17" s="85"/>
      <c r="T17" s="71"/>
      <c r="U17" s="71"/>
      <c r="V17" s="71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72"/>
      <c r="AI17" s="72"/>
      <c r="AJ17" s="72"/>
      <c r="AK17" s="72"/>
      <c r="AL17" s="72"/>
      <c r="AM17" s="72"/>
      <c r="AN17" s="72"/>
      <c r="AO17" s="72"/>
      <c r="AP17" s="72"/>
    </row>
    <row r="18" spans="1:42" x14ac:dyDescent="0.25">
      <c r="A18" s="71"/>
      <c r="B18" s="84">
        <v>-3</v>
      </c>
      <c r="C18" s="84">
        <f t="shared" si="0"/>
        <v>-3</v>
      </c>
      <c r="S18" s="85"/>
      <c r="T18" s="71"/>
      <c r="U18" s="71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72"/>
      <c r="AI18" s="72"/>
      <c r="AJ18" s="72"/>
      <c r="AK18" s="72"/>
      <c r="AL18" s="72"/>
      <c r="AM18" s="72"/>
      <c r="AN18" s="72"/>
      <c r="AO18" s="72"/>
      <c r="AP18" s="72"/>
    </row>
    <row r="19" spans="1:42" x14ac:dyDescent="0.25">
      <c r="A19" s="71"/>
      <c r="B19" s="84">
        <v>-4</v>
      </c>
      <c r="C19" s="84">
        <f t="shared" si="0"/>
        <v>-4</v>
      </c>
      <c r="D19"/>
      <c r="E19"/>
      <c r="F19"/>
      <c r="G19"/>
      <c r="H19"/>
      <c r="I19"/>
      <c r="J19"/>
      <c r="K19"/>
      <c r="L19"/>
      <c r="S19" s="85"/>
      <c r="T19" s="71"/>
      <c r="U19" s="71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72"/>
      <c r="AI19" s="72"/>
      <c r="AJ19" s="72"/>
      <c r="AK19" s="72"/>
      <c r="AL19" s="72"/>
      <c r="AM19" s="72"/>
      <c r="AN19" s="72"/>
      <c r="AO19" s="72"/>
      <c r="AP19" s="72"/>
    </row>
    <row r="20" spans="1:42" x14ac:dyDescent="0.25">
      <c r="A20" s="71"/>
      <c r="B20" s="84">
        <v>-5</v>
      </c>
      <c r="C20" s="84">
        <f t="shared" si="0"/>
        <v>-5</v>
      </c>
      <c r="D20"/>
      <c r="E20"/>
      <c r="F20"/>
      <c r="G20"/>
      <c r="H20"/>
      <c r="I20"/>
      <c r="J20"/>
      <c r="K20"/>
      <c r="S20" s="85"/>
      <c r="T20" s="71"/>
      <c r="U20" s="71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</row>
    <row r="21" spans="1:42" x14ac:dyDescent="0.25">
      <c r="A21" s="71"/>
      <c r="B21" s="84">
        <v>-6</v>
      </c>
      <c r="C21" s="84">
        <f t="shared" si="0"/>
        <v>-6</v>
      </c>
      <c r="D21"/>
      <c r="E21"/>
      <c r="F21"/>
      <c r="G21"/>
      <c r="H21"/>
      <c r="I21"/>
      <c r="J21"/>
      <c r="K21"/>
      <c r="S21" s="85"/>
      <c r="T21" s="71"/>
      <c r="U21" s="71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</row>
    <row r="22" spans="1:42" x14ac:dyDescent="0.25">
      <c r="A22" s="71"/>
      <c r="B22" s="84">
        <v>-7</v>
      </c>
      <c r="C22" s="84">
        <f t="shared" si="0"/>
        <v>-7</v>
      </c>
      <c r="D22" s="85"/>
      <c r="F22" s="71"/>
      <c r="G22" s="71"/>
      <c r="H22" s="71"/>
      <c r="I22" s="71"/>
      <c r="S22" s="85"/>
      <c r="T22" s="71"/>
      <c r="U22" s="71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72" t="s">
        <v>89</v>
      </c>
      <c r="AG22" s="72"/>
      <c r="AH22" s="72"/>
      <c r="AI22" s="72"/>
      <c r="AJ22" s="72"/>
      <c r="AK22" s="72"/>
      <c r="AL22" s="72"/>
      <c r="AM22" s="72"/>
      <c r="AN22" s="72"/>
      <c r="AO22" s="72"/>
      <c r="AP22" s="72"/>
    </row>
    <row r="23" spans="1:42" x14ac:dyDescent="0.25">
      <c r="A23" s="71"/>
      <c r="B23" s="84">
        <v>-8</v>
      </c>
      <c r="C23" s="84">
        <f t="shared" si="0"/>
        <v>-8</v>
      </c>
      <c r="D23" s="85"/>
      <c r="E23" s="91"/>
      <c r="F23" s="71"/>
      <c r="G23" s="71"/>
      <c r="H23" s="71"/>
      <c r="I23" s="71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</row>
    <row r="24" spans="1:42" x14ac:dyDescent="0.25">
      <c r="A24" s="71"/>
      <c r="B24" s="84">
        <v>-9</v>
      </c>
      <c r="C24" s="84">
        <f t="shared" si="0"/>
        <v>-9</v>
      </c>
      <c r="D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</row>
    <row r="25" spans="1:42" x14ac:dyDescent="0.25">
      <c r="A25" s="71"/>
      <c r="B25" s="84">
        <v>-10</v>
      </c>
      <c r="C25" s="84">
        <f t="shared" si="0"/>
        <v>-10</v>
      </c>
      <c r="D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</row>
    <row r="26" spans="1:42" x14ac:dyDescent="0.25">
      <c r="A26" s="71"/>
      <c r="B26" s="92"/>
      <c r="C26" s="92"/>
      <c r="D26" s="85"/>
      <c r="K26" s="93"/>
      <c r="L26" s="93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</row>
    <row r="27" spans="1:42" x14ac:dyDescent="0.25">
      <c r="A27" s="71"/>
      <c r="B27" s="92"/>
      <c r="C27" s="92"/>
      <c r="D27" s="85"/>
      <c r="E27" s="71"/>
      <c r="F27" s="71"/>
      <c r="G27" s="71"/>
      <c r="I27" s="71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</row>
    <row r="28" spans="1:42" x14ac:dyDescent="0.25">
      <c r="A28" s="71"/>
      <c r="B28" s="92"/>
      <c r="C28" s="92"/>
      <c r="D28" s="85"/>
      <c r="E28" s="71"/>
      <c r="F28" s="71"/>
      <c r="G28" s="71"/>
      <c r="I28" s="71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</row>
    <row r="29" spans="1:42" x14ac:dyDescent="0.25">
      <c r="A29" s="71"/>
      <c r="B29" s="92"/>
      <c r="C29" s="92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</row>
    <row r="30" spans="1:42" x14ac:dyDescent="0.25">
      <c r="A30" s="71"/>
      <c r="B30" s="92"/>
      <c r="C30" s="92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</row>
    <row r="31" spans="1:42" x14ac:dyDescent="0.25">
      <c r="A31" s="71"/>
      <c r="B31" s="92"/>
      <c r="C31" s="92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</row>
    <row r="32" spans="1:42" x14ac:dyDescent="0.25">
      <c r="A32" s="71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</row>
    <row r="33" spans="1:42" x14ac:dyDescent="0.25">
      <c r="A33" s="71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</row>
    <row r="34" spans="1:42" x14ac:dyDescent="0.25">
      <c r="A34" s="71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</row>
    <row r="35" spans="1:42" x14ac:dyDescent="0.25">
      <c r="A35" s="71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</row>
    <row r="36" spans="1:42" x14ac:dyDescent="0.25">
      <c r="A36" s="71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</row>
    <row r="37" spans="1:42" x14ac:dyDescent="0.25">
      <c r="A37" s="71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</row>
    <row r="38" spans="1:42" x14ac:dyDescent="0.25">
      <c r="A38" s="71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</row>
    <row r="39" spans="1:42" x14ac:dyDescent="0.25">
      <c r="A39" s="71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</row>
    <row r="40" spans="1:42" x14ac:dyDescent="0.25">
      <c r="A40" s="71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</row>
    <row r="41" spans="1:42" x14ac:dyDescent="0.25">
      <c r="A41" s="71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</row>
    <row r="42" spans="1:42" x14ac:dyDescent="0.25">
      <c r="A42" s="71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</row>
    <row r="43" spans="1:42" x14ac:dyDescent="0.25">
      <c r="A43" s="7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</row>
    <row r="44" spans="1:42" x14ac:dyDescent="0.25">
      <c r="A44" s="7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</row>
    <row r="45" spans="1:42" x14ac:dyDescent="0.25">
      <c r="A45" s="71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</row>
    <row r="46" spans="1:42" x14ac:dyDescent="0.25">
      <c r="A46" s="71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</row>
    <row r="47" spans="1:42" x14ac:dyDescent="0.25">
      <c r="A47" s="71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</row>
    <row r="48" spans="1:42" x14ac:dyDescent="0.25">
      <c r="A48" s="71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</row>
    <row r="49" spans="1:42" x14ac:dyDescent="0.25">
      <c r="A49" s="71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</row>
    <row r="50" spans="1:42" x14ac:dyDescent="0.25">
      <c r="A50" s="71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</row>
    <row r="51" spans="1:42" x14ac:dyDescent="0.25">
      <c r="A51" s="71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</row>
    <row r="52" spans="1:42" x14ac:dyDescent="0.25">
      <c r="A52" s="71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</row>
    <row r="53" spans="1:42" x14ac:dyDescent="0.25">
      <c r="A53" s="71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</row>
    <row r="54" spans="1:42" x14ac:dyDescent="0.25">
      <c r="A54" s="71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</row>
    <row r="55" spans="1:42" x14ac:dyDescent="0.25">
      <c r="A55" s="71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</row>
    <row r="56" spans="1:42" x14ac:dyDescent="0.25">
      <c r="A56" s="71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</row>
    <row r="57" spans="1:42" x14ac:dyDescent="0.25">
      <c r="A57" s="71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</row>
    <row r="58" spans="1:42" x14ac:dyDescent="0.25">
      <c r="A58" s="71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</row>
    <row r="59" spans="1:42" x14ac:dyDescent="0.25">
      <c r="A59" s="71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</row>
    <row r="60" spans="1:42" x14ac:dyDescent="0.25">
      <c r="A60" s="71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</row>
    <row r="61" spans="1:42" x14ac:dyDescent="0.25">
      <c r="A61" s="71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</row>
    <row r="62" spans="1:42" x14ac:dyDescent="0.25">
      <c r="A62" s="71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</row>
    <row r="63" spans="1:42" x14ac:dyDescent="0.25">
      <c r="A63" s="71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</row>
    <row r="64" spans="1:42" x14ac:dyDescent="0.25">
      <c r="A64" s="71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</row>
    <row r="65" spans="1:42" x14ac:dyDescent="0.25">
      <c r="A65" s="71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</row>
    <row r="66" spans="1:42" x14ac:dyDescent="0.25">
      <c r="A66" s="71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</row>
    <row r="67" spans="1:42" x14ac:dyDescent="0.25">
      <c r="A67" s="71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</row>
    <row r="68" spans="1:42" x14ac:dyDescent="0.25">
      <c r="A68" s="71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</row>
    <row r="69" spans="1:42" x14ac:dyDescent="0.25">
      <c r="A69" s="71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</row>
    <row r="70" spans="1:42" x14ac:dyDescent="0.25">
      <c r="A70" s="71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</row>
    <row r="71" spans="1:42" x14ac:dyDescent="0.25">
      <c r="A71" s="71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</row>
    <row r="72" spans="1:42" x14ac:dyDescent="0.25">
      <c r="A72" s="71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</row>
    <row r="73" spans="1:42" x14ac:dyDescent="0.25">
      <c r="A73" s="71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</row>
    <row r="74" spans="1:42" x14ac:dyDescent="0.25">
      <c r="A74" s="71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</row>
    <row r="75" spans="1:42" x14ac:dyDescent="0.25">
      <c r="A75" s="71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</row>
    <row r="76" spans="1:42" x14ac:dyDescent="0.25">
      <c r="A76" s="71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</row>
    <row r="77" spans="1:42" x14ac:dyDescent="0.25">
      <c r="A77" s="71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</row>
    <row r="78" spans="1:42" x14ac:dyDescent="0.25">
      <c r="A78" s="71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72"/>
      <c r="AH78" s="72"/>
      <c r="AI78" s="72"/>
      <c r="AJ78" s="72"/>
      <c r="AK78" s="72"/>
      <c r="AL78" s="72"/>
      <c r="AM78" s="72"/>
      <c r="AN78" s="72"/>
      <c r="AO78" s="72"/>
      <c r="AP78" s="72"/>
    </row>
    <row r="79" spans="1:42" x14ac:dyDescent="0.25">
      <c r="A79" s="71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72"/>
      <c r="AH79" s="72"/>
      <c r="AI79" s="72"/>
      <c r="AJ79" s="72"/>
      <c r="AK79" s="72"/>
      <c r="AL79" s="72"/>
      <c r="AM79" s="72"/>
      <c r="AN79" s="72"/>
      <c r="AO79" s="72"/>
      <c r="AP79" s="72"/>
    </row>
    <row r="80" spans="1:42" x14ac:dyDescent="0.25">
      <c r="A80" s="71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72"/>
      <c r="AH80" s="72"/>
      <c r="AI80" s="72"/>
      <c r="AJ80" s="72"/>
      <c r="AK80" s="72"/>
      <c r="AL80" s="72"/>
      <c r="AM80" s="72"/>
      <c r="AN80" s="72"/>
      <c r="AO80" s="72"/>
      <c r="AP80" s="72"/>
    </row>
    <row r="81" spans="1:42" x14ac:dyDescent="0.25">
      <c r="A81" s="71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72"/>
      <c r="AH81" s="72"/>
      <c r="AI81" s="72"/>
      <c r="AJ81" s="72"/>
      <c r="AK81" s="72"/>
      <c r="AL81" s="72"/>
      <c r="AM81" s="72"/>
      <c r="AN81" s="72"/>
      <c r="AO81" s="72"/>
      <c r="AP81" s="72"/>
    </row>
    <row r="82" spans="1:42" x14ac:dyDescent="0.25">
      <c r="A82" s="71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72"/>
      <c r="AH82" s="72"/>
      <c r="AI82" s="72"/>
      <c r="AJ82" s="72"/>
      <c r="AK82" s="72"/>
      <c r="AL82" s="72"/>
      <c r="AM82" s="72"/>
      <c r="AN82" s="72"/>
      <c r="AO82" s="72"/>
      <c r="AP82" s="72"/>
    </row>
    <row r="83" spans="1:42" x14ac:dyDescent="0.25">
      <c r="A83" s="71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72"/>
      <c r="AH83" s="72"/>
      <c r="AI83" s="72"/>
      <c r="AJ83" s="72"/>
      <c r="AK83" s="72"/>
      <c r="AL83" s="72"/>
      <c r="AM83" s="72"/>
      <c r="AN83" s="72"/>
      <c r="AO83" s="72"/>
      <c r="AP83" s="72"/>
    </row>
    <row r="84" spans="1:42" x14ac:dyDescent="0.25">
      <c r="A84" s="71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72"/>
      <c r="AH84" s="72"/>
      <c r="AI84" s="72"/>
      <c r="AJ84" s="72"/>
      <c r="AK84" s="72"/>
      <c r="AL84" s="72"/>
      <c r="AM84" s="72"/>
      <c r="AN84" s="72"/>
      <c r="AO84" s="72"/>
      <c r="AP84" s="72"/>
    </row>
    <row r="85" spans="1:42" x14ac:dyDescent="0.25">
      <c r="A85" s="71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72"/>
      <c r="AH85" s="72"/>
      <c r="AI85" s="72"/>
      <c r="AJ85" s="72"/>
      <c r="AK85" s="72"/>
      <c r="AL85" s="72"/>
      <c r="AM85" s="72"/>
      <c r="AN85" s="72"/>
      <c r="AO85" s="72"/>
      <c r="AP85" s="72"/>
    </row>
    <row r="86" spans="1:42" x14ac:dyDescent="0.25">
      <c r="A86" s="71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</row>
    <row r="87" spans="1:42" x14ac:dyDescent="0.25">
      <c r="A87" s="71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</row>
    <row r="88" spans="1:42" x14ac:dyDescent="0.25">
      <c r="A88" s="71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</row>
    <row r="89" spans="1:42" x14ac:dyDescent="0.25">
      <c r="A89" s="71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</row>
    <row r="90" spans="1:42" x14ac:dyDescent="0.25">
      <c r="A90" s="71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</row>
    <row r="91" spans="1:42" x14ac:dyDescent="0.25">
      <c r="A91" s="71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</row>
    <row r="92" spans="1:42" x14ac:dyDescent="0.25">
      <c r="A92" s="71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</row>
    <row r="93" spans="1:42" x14ac:dyDescent="0.25">
      <c r="A93" s="71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</row>
    <row r="94" spans="1:42" x14ac:dyDescent="0.25">
      <c r="A94" s="71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</row>
    <row r="95" spans="1:42" x14ac:dyDescent="0.25">
      <c r="A95" s="71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</row>
    <row r="96" spans="1:42" x14ac:dyDescent="0.25">
      <c r="A96" s="71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</row>
    <row r="97" spans="1:42" x14ac:dyDescent="0.25">
      <c r="A97" s="71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</row>
    <row r="98" spans="1:42" x14ac:dyDescent="0.25">
      <c r="A98" s="71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</row>
    <row r="99" spans="1:42" x14ac:dyDescent="0.25"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</row>
    <row r="100" spans="1:42" x14ac:dyDescent="0.25"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</row>
    <row r="101" spans="1:42" x14ac:dyDescent="0.25"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</row>
    <row r="102" spans="1:42" x14ac:dyDescent="0.25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</row>
    <row r="103" spans="1:42" x14ac:dyDescent="0.25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</row>
    <row r="104" spans="1:42" x14ac:dyDescent="0.25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94"/>
      <c r="AA104" s="94"/>
      <c r="AB104" s="94"/>
      <c r="AC104" s="95"/>
      <c r="AD104" s="95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</row>
    <row r="105" spans="1:42" x14ac:dyDescent="0.25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94"/>
      <c r="AA105" s="94"/>
      <c r="AB105" s="94"/>
      <c r="AC105" s="95"/>
      <c r="AD105" s="95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</row>
    <row r="106" spans="1:42" x14ac:dyDescent="0.25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94"/>
      <c r="AA106" s="94"/>
      <c r="AB106" s="94"/>
      <c r="AC106" s="95"/>
      <c r="AD106" s="95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</row>
    <row r="107" spans="1:42" x14ac:dyDescent="0.25"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94"/>
      <c r="AA107" s="94"/>
      <c r="AB107" s="94"/>
      <c r="AC107" s="95"/>
      <c r="AD107" s="95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</row>
    <row r="108" spans="1:42" x14ac:dyDescent="0.25"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94"/>
      <c r="AA108" s="94"/>
      <c r="AB108" s="94"/>
      <c r="AC108" s="95"/>
      <c r="AD108" s="95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</row>
    <row r="109" spans="1:42" x14ac:dyDescent="0.25"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</row>
    <row r="110" spans="1:42" x14ac:dyDescent="0.25"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</row>
    <row r="111" spans="1:42" x14ac:dyDescent="0.25"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</row>
    <row r="112" spans="1:42" x14ac:dyDescent="0.25"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</row>
    <row r="113" spans="1:42" x14ac:dyDescent="0.25"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</row>
    <row r="114" spans="1:42" x14ac:dyDescent="0.25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</row>
    <row r="115" spans="1:42" x14ac:dyDescent="0.25">
      <c r="A115" s="71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</row>
    <row r="116" spans="1:42" x14ac:dyDescent="0.25">
      <c r="A116" s="71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</row>
    <row r="117" spans="1:42" x14ac:dyDescent="0.25">
      <c r="A117" s="71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</row>
    <row r="118" spans="1:42" x14ac:dyDescent="0.25">
      <c r="A118" s="71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</row>
    <row r="119" spans="1:42" x14ac:dyDescent="0.25">
      <c r="A119" s="71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</row>
    <row r="120" spans="1:42" x14ac:dyDescent="0.25">
      <c r="A120" s="71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</row>
    <row r="121" spans="1:42" x14ac:dyDescent="0.25">
      <c r="A121" s="71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</row>
    <row r="122" spans="1:42" x14ac:dyDescent="0.25">
      <c r="A122" s="71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</row>
    <row r="123" spans="1:42" x14ac:dyDescent="0.25">
      <c r="A123" s="71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</row>
    <row r="124" spans="1:42" x14ac:dyDescent="0.25">
      <c r="A124" s="71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</row>
    <row r="125" spans="1:42" x14ac:dyDescent="0.25">
      <c r="A125" s="71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</row>
    <row r="126" spans="1:42" x14ac:dyDescent="0.25">
      <c r="A126" s="71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</row>
    <row r="127" spans="1:42" x14ac:dyDescent="0.25">
      <c r="A127" s="71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</row>
    <row r="128" spans="1:42" x14ac:dyDescent="0.25">
      <c r="A128" s="71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</row>
    <row r="129" spans="1:42" x14ac:dyDescent="0.25">
      <c r="A129" s="71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</row>
    <row r="130" spans="1:42" x14ac:dyDescent="0.25">
      <c r="A130" s="71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</row>
    <row r="131" spans="1:42" x14ac:dyDescent="0.25">
      <c r="A131" s="71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</row>
    <row r="132" spans="1:42" x14ac:dyDescent="0.25">
      <c r="A132" s="71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</row>
    <row r="133" spans="1:42" x14ac:dyDescent="0.25">
      <c r="A133" s="71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</row>
    <row r="134" spans="1:42" x14ac:dyDescent="0.25">
      <c r="A134" s="71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</row>
    <row r="135" spans="1:42" x14ac:dyDescent="0.25">
      <c r="A135" s="71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</row>
    <row r="136" spans="1:42" x14ac:dyDescent="0.25">
      <c r="A136" s="71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</row>
    <row r="137" spans="1:42" x14ac:dyDescent="0.25">
      <c r="A137" s="71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</row>
    <row r="138" spans="1:42" x14ac:dyDescent="0.25">
      <c r="A138" s="71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</row>
    <row r="139" spans="1:42" x14ac:dyDescent="0.25">
      <c r="A139" s="71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</row>
    <row r="140" spans="1:42" x14ac:dyDescent="0.25">
      <c r="A140" s="71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</row>
    <row r="141" spans="1:42" x14ac:dyDescent="0.25">
      <c r="A141" s="71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</row>
    <row r="142" spans="1:42" x14ac:dyDescent="0.25">
      <c r="A142" s="71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</row>
    <row r="143" spans="1:42" x14ac:dyDescent="0.25">
      <c r="A143" s="71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</row>
    <row r="144" spans="1:42" x14ac:dyDescent="0.25">
      <c r="A144" s="71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</row>
    <row r="145" spans="1:42" x14ac:dyDescent="0.25">
      <c r="A145" s="71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</row>
    <row r="146" spans="1:42" x14ac:dyDescent="0.25">
      <c r="A146" s="71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</row>
    <row r="147" spans="1:42" x14ac:dyDescent="0.25">
      <c r="A147" s="71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</row>
    <row r="148" spans="1:42" x14ac:dyDescent="0.25">
      <c r="A148" s="71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</row>
    <row r="149" spans="1:42" x14ac:dyDescent="0.25">
      <c r="A149" s="71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</row>
    <row r="150" spans="1:42" x14ac:dyDescent="0.25">
      <c r="A150" s="71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</row>
    <row r="151" spans="1:42" x14ac:dyDescent="0.25">
      <c r="A151" s="71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</row>
    <row r="152" spans="1:42" x14ac:dyDescent="0.25">
      <c r="A152" s="71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</row>
    <row r="153" spans="1:42" x14ac:dyDescent="0.25">
      <c r="A153" s="71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</row>
    <row r="154" spans="1:42" x14ac:dyDescent="0.25">
      <c r="A154" s="71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</row>
    <row r="155" spans="1:42" x14ac:dyDescent="0.25">
      <c r="A155" s="71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</row>
    <row r="156" spans="1:42" x14ac:dyDescent="0.25">
      <c r="A156" s="71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</row>
    <row r="157" spans="1:42" x14ac:dyDescent="0.25">
      <c r="A157" s="71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</row>
    <row r="158" spans="1:42" x14ac:dyDescent="0.25">
      <c r="A158" s="71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</row>
    <row r="159" spans="1:42" x14ac:dyDescent="0.25">
      <c r="A159" s="71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</row>
    <row r="160" spans="1:42" x14ac:dyDescent="0.25">
      <c r="A160" s="71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</row>
    <row r="161" spans="1:42" x14ac:dyDescent="0.25">
      <c r="A161" s="71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</row>
    <row r="162" spans="1:42" x14ac:dyDescent="0.25">
      <c r="A162" s="71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</row>
    <row r="163" spans="1:42" x14ac:dyDescent="0.25">
      <c r="A163" s="71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</row>
    <row r="164" spans="1:42" x14ac:dyDescent="0.25">
      <c r="A164" s="71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</row>
    <row r="165" spans="1:42" x14ac:dyDescent="0.25">
      <c r="A165" s="71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</row>
    <row r="166" spans="1:42" x14ac:dyDescent="0.25">
      <c r="A166" s="71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</row>
    <row r="167" spans="1:42" x14ac:dyDescent="0.25">
      <c r="A167" s="71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</row>
    <row r="168" spans="1:42" x14ac:dyDescent="0.25">
      <c r="A168" s="71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</row>
    <row r="169" spans="1:42" x14ac:dyDescent="0.25">
      <c r="A169" s="71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</row>
    <row r="170" spans="1:42" x14ac:dyDescent="0.25">
      <c r="A170" s="71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</row>
    <row r="171" spans="1:42" x14ac:dyDescent="0.25">
      <c r="A171" s="71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</row>
    <row r="172" spans="1:42" x14ac:dyDescent="0.25">
      <c r="A172" s="71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</row>
    <row r="173" spans="1:42" x14ac:dyDescent="0.25">
      <c r="A173" s="71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</row>
    <row r="174" spans="1:42" x14ac:dyDescent="0.25">
      <c r="A174" s="71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</row>
    <row r="175" spans="1:42" x14ac:dyDescent="0.25">
      <c r="A175" s="71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</row>
    <row r="176" spans="1:42" x14ac:dyDescent="0.25">
      <c r="A176" s="71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</row>
    <row r="177" spans="1:42" x14ac:dyDescent="0.25">
      <c r="A177" s="71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</row>
    <row r="178" spans="1:42" x14ac:dyDescent="0.25">
      <c r="A178" s="71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</row>
    <row r="179" spans="1:42" x14ac:dyDescent="0.25">
      <c r="A179" s="71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</row>
    <row r="180" spans="1:42" x14ac:dyDescent="0.25">
      <c r="A180" s="71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</row>
    <row r="181" spans="1:42" x14ac:dyDescent="0.25">
      <c r="A181" s="71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</row>
    <row r="182" spans="1:42" x14ac:dyDescent="0.25">
      <c r="A182" s="71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</row>
    <row r="183" spans="1:42" x14ac:dyDescent="0.25">
      <c r="A183" s="71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</row>
    <row r="184" spans="1:42" x14ac:dyDescent="0.25">
      <c r="A184" s="71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</row>
    <row r="185" spans="1:42" x14ac:dyDescent="0.25">
      <c r="A185" s="71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</row>
    <row r="186" spans="1:42" x14ac:dyDescent="0.25">
      <c r="A186" s="71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</row>
    <row r="187" spans="1:42" x14ac:dyDescent="0.25">
      <c r="A187" s="71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</row>
    <row r="188" spans="1:42" x14ac:dyDescent="0.25">
      <c r="A188" s="71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</row>
    <row r="189" spans="1:42" x14ac:dyDescent="0.25">
      <c r="A189" s="71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</row>
    <row r="190" spans="1:42" x14ac:dyDescent="0.25">
      <c r="A190" s="71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</row>
    <row r="191" spans="1:42" x14ac:dyDescent="0.25">
      <c r="A191" s="71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</row>
    <row r="192" spans="1:42" x14ac:dyDescent="0.25">
      <c r="A192" s="71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</row>
    <row r="193" spans="1:42" x14ac:dyDescent="0.25">
      <c r="A193" s="71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</row>
    <row r="194" spans="1:42" x14ac:dyDescent="0.25">
      <c r="A194" s="71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</row>
    <row r="195" spans="1:42" x14ac:dyDescent="0.25">
      <c r="A195" s="71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</row>
    <row r="196" spans="1:42" x14ac:dyDescent="0.25">
      <c r="A196" s="71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</row>
    <row r="197" spans="1:42" x14ac:dyDescent="0.25">
      <c r="A197" s="71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</row>
    <row r="198" spans="1:42" x14ac:dyDescent="0.25">
      <c r="A198" s="71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</row>
    <row r="199" spans="1:42" x14ac:dyDescent="0.25">
      <c r="A199" s="71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</row>
    <row r="200" spans="1:42" x14ac:dyDescent="0.25">
      <c r="A200" s="71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</row>
    <row r="201" spans="1:42" x14ac:dyDescent="0.25">
      <c r="A201" s="71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</row>
    <row r="202" spans="1:42" x14ac:dyDescent="0.25">
      <c r="A202" s="71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</row>
    <row r="203" spans="1:42" x14ac:dyDescent="0.25">
      <c r="A203" s="71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</row>
    <row r="204" spans="1:42" x14ac:dyDescent="0.25">
      <c r="A204" s="71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</row>
    <row r="205" spans="1:42" x14ac:dyDescent="0.25">
      <c r="A205" s="71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</row>
    <row r="206" spans="1:42" x14ac:dyDescent="0.25">
      <c r="A206" s="71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</row>
    <row r="207" spans="1:42" x14ac:dyDescent="0.25">
      <c r="A207" s="71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</row>
    <row r="208" spans="1:42" x14ac:dyDescent="0.25">
      <c r="A208" s="71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</row>
    <row r="209" spans="1:42" x14ac:dyDescent="0.25">
      <c r="A209" s="71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</row>
    <row r="210" spans="1:42" x14ac:dyDescent="0.25">
      <c r="A210" s="71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</row>
    <row r="211" spans="1:42" x14ac:dyDescent="0.25">
      <c r="A211" s="71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</row>
    <row r="212" spans="1:42" x14ac:dyDescent="0.25">
      <c r="A212" s="71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</row>
    <row r="213" spans="1:42" x14ac:dyDescent="0.25">
      <c r="A213" s="71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</row>
    <row r="214" spans="1:42" x14ac:dyDescent="0.25">
      <c r="A214" s="71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</row>
    <row r="215" spans="1:42" x14ac:dyDescent="0.25">
      <c r="A215" s="71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96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</row>
    <row r="216" spans="1:42" x14ac:dyDescent="0.25">
      <c r="A216" s="71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96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</row>
    <row r="217" spans="1:42" x14ac:dyDescent="0.25">
      <c r="A217" s="71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97"/>
      <c r="AA217" s="97"/>
      <c r="AB217" s="97"/>
      <c r="AC217" s="98"/>
      <c r="AD217" s="96"/>
      <c r="AE217" s="96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</row>
    <row r="218" spans="1:42" x14ac:dyDescent="0.25">
      <c r="A218" s="71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72"/>
      <c r="AJ218" s="72"/>
      <c r="AK218" s="72"/>
      <c r="AL218" s="72"/>
      <c r="AM218" s="72"/>
      <c r="AN218" s="72"/>
      <c r="AO218" s="72"/>
      <c r="AP218" s="72"/>
    </row>
    <row r="219" spans="1:42" x14ac:dyDescent="0.25">
      <c r="A219" s="71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72"/>
      <c r="AJ219" s="72"/>
      <c r="AK219" s="72"/>
      <c r="AL219" s="72"/>
      <c r="AM219" s="72"/>
      <c r="AN219" s="72"/>
      <c r="AO219" s="72"/>
      <c r="AP219" s="72"/>
    </row>
    <row r="220" spans="1:42" x14ac:dyDescent="0.25">
      <c r="A220" s="71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72"/>
      <c r="AJ220" s="72"/>
      <c r="AK220" s="72"/>
      <c r="AL220" s="72"/>
      <c r="AM220" s="72"/>
      <c r="AN220" s="72"/>
      <c r="AO220" s="72"/>
      <c r="AP220" s="72"/>
    </row>
    <row r="221" spans="1:42" x14ac:dyDescent="0.25">
      <c r="A221" s="71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72"/>
      <c r="AJ221" s="72"/>
      <c r="AK221" s="72"/>
      <c r="AL221" s="72"/>
      <c r="AM221" s="72"/>
      <c r="AN221" s="72"/>
      <c r="AO221" s="72"/>
      <c r="AP221" s="72"/>
    </row>
    <row r="222" spans="1:42" x14ac:dyDescent="0.25">
      <c r="A222" s="71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72"/>
      <c r="AJ222" s="72"/>
      <c r="AK222" s="72"/>
      <c r="AL222" s="72"/>
      <c r="AM222" s="72"/>
      <c r="AN222" s="72"/>
      <c r="AO222" s="72"/>
      <c r="AP222" s="72"/>
    </row>
    <row r="223" spans="1:42" x14ac:dyDescent="0.25">
      <c r="A223" s="71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72"/>
      <c r="AJ223" s="72"/>
      <c r="AK223" s="72"/>
      <c r="AL223" s="72"/>
      <c r="AM223" s="72"/>
      <c r="AN223" s="72"/>
      <c r="AO223" s="72"/>
      <c r="AP223" s="72"/>
    </row>
    <row r="224" spans="1:42" x14ac:dyDescent="0.25">
      <c r="A224" s="71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72"/>
      <c r="AJ224" s="72"/>
      <c r="AK224" s="72"/>
      <c r="AL224" s="72"/>
      <c r="AM224" s="72"/>
      <c r="AN224" s="72"/>
      <c r="AO224" s="72"/>
      <c r="AP224" s="72"/>
    </row>
    <row r="225" spans="1:42" x14ac:dyDescent="0.25">
      <c r="A225" s="71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72"/>
      <c r="AJ225" s="72"/>
      <c r="AK225" s="72"/>
      <c r="AL225" s="72"/>
      <c r="AM225" s="72"/>
      <c r="AN225" s="72"/>
      <c r="AO225" s="72"/>
      <c r="AP225" s="72"/>
    </row>
    <row r="226" spans="1:42" x14ac:dyDescent="0.25">
      <c r="A226" s="71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72"/>
      <c r="AJ226" s="72"/>
      <c r="AK226" s="72"/>
      <c r="AL226" s="72"/>
      <c r="AM226" s="72"/>
      <c r="AN226" s="72"/>
      <c r="AO226" s="72"/>
      <c r="AP226" s="72"/>
    </row>
    <row r="227" spans="1:42" x14ac:dyDescent="0.25">
      <c r="A227" s="71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72"/>
      <c r="AJ227" s="72"/>
      <c r="AK227" s="72"/>
      <c r="AL227" s="72"/>
      <c r="AM227" s="72"/>
      <c r="AN227" s="72"/>
      <c r="AO227" s="72"/>
      <c r="AP227" s="72"/>
    </row>
    <row r="228" spans="1:42" x14ac:dyDescent="0.25">
      <c r="A228" s="71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72"/>
      <c r="AJ228" s="72"/>
      <c r="AK228" s="72"/>
      <c r="AL228" s="72"/>
      <c r="AM228" s="72"/>
      <c r="AN228" s="72"/>
      <c r="AO228" s="72"/>
      <c r="AP228" s="72"/>
    </row>
    <row r="229" spans="1:42" x14ac:dyDescent="0.25">
      <c r="A229" s="71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F229" s="85"/>
      <c r="AG229" s="85"/>
      <c r="AH229" s="85"/>
      <c r="AI229" s="72"/>
      <c r="AJ229" s="72"/>
      <c r="AK229" s="72"/>
      <c r="AL229" s="72"/>
      <c r="AM229" s="72"/>
      <c r="AN229" s="72"/>
      <c r="AO229" s="72"/>
      <c r="AP229" s="72"/>
    </row>
    <row r="230" spans="1:42" x14ac:dyDescent="0.25">
      <c r="A230" s="71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72"/>
      <c r="AJ230" s="72"/>
      <c r="AK230" s="72"/>
      <c r="AL230" s="72"/>
      <c r="AM230" s="72"/>
      <c r="AN230" s="72"/>
      <c r="AO230" s="72"/>
      <c r="AP230" s="72"/>
    </row>
    <row r="231" spans="1:42" x14ac:dyDescent="0.25">
      <c r="A231" s="71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72"/>
      <c r="AJ231" s="72"/>
      <c r="AK231" s="72"/>
      <c r="AL231" s="72"/>
      <c r="AM231" s="72"/>
      <c r="AN231" s="72"/>
      <c r="AO231" s="72"/>
      <c r="AP231" s="72"/>
    </row>
    <row r="232" spans="1:42" x14ac:dyDescent="0.25">
      <c r="A232" s="71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72"/>
      <c r="AJ232" s="72"/>
      <c r="AK232" s="72"/>
      <c r="AL232" s="72"/>
      <c r="AM232" s="72"/>
      <c r="AN232" s="72"/>
      <c r="AO232" s="72"/>
      <c r="AP232" s="72"/>
    </row>
    <row r="233" spans="1:42" x14ac:dyDescent="0.25">
      <c r="A233" s="71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72"/>
      <c r="AJ233" s="72"/>
      <c r="AK233" s="72"/>
      <c r="AL233" s="72"/>
      <c r="AM233" s="72"/>
      <c r="AN233" s="72"/>
      <c r="AO233" s="72"/>
      <c r="AP233" s="72"/>
    </row>
    <row r="234" spans="1:42" x14ac:dyDescent="0.25">
      <c r="A234" s="71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72"/>
      <c r="AJ234" s="72"/>
      <c r="AK234" s="72"/>
      <c r="AL234" s="72"/>
      <c r="AM234" s="72"/>
      <c r="AN234" s="72"/>
      <c r="AO234" s="72"/>
      <c r="AP234" s="72"/>
    </row>
    <row r="235" spans="1:42" x14ac:dyDescent="0.25">
      <c r="A235" s="71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72"/>
      <c r="AJ235" s="72"/>
      <c r="AK235" s="72"/>
      <c r="AL235" s="72"/>
      <c r="AM235" s="72"/>
      <c r="AN235" s="72"/>
      <c r="AO235" s="72"/>
      <c r="AP235" s="72"/>
    </row>
    <row r="236" spans="1:42" x14ac:dyDescent="0.25">
      <c r="A236" s="71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72"/>
      <c r="AJ236" s="72"/>
      <c r="AK236" s="72"/>
      <c r="AL236" s="72"/>
      <c r="AM236" s="72"/>
      <c r="AN236" s="72"/>
      <c r="AO236" s="72"/>
      <c r="AP236" s="72"/>
    </row>
    <row r="237" spans="1:42" x14ac:dyDescent="0.25">
      <c r="A237" s="71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72"/>
      <c r="AJ237" s="72"/>
      <c r="AK237" s="72"/>
      <c r="AL237" s="72"/>
      <c r="AM237" s="72"/>
      <c r="AN237" s="72"/>
      <c r="AO237" s="72"/>
      <c r="AP237" s="72"/>
    </row>
    <row r="238" spans="1:42" x14ac:dyDescent="0.25">
      <c r="A238" s="71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72"/>
      <c r="AJ238" s="72"/>
      <c r="AK238" s="72"/>
      <c r="AL238" s="72"/>
      <c r="AM238" s="72"/>
      <c r="AN238" s="72"/>
      <c r="AO238" s="72"/>
      <c r="AP238" s="72"/>
    </row>
    <row r="239" spans="1:42" x14ac:dyDescent="0.25">
      <c r="A239" s="71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72"/>
      <c r="AJ239" s="72"/>
      <c r="AK239" s="72"/>
      <c r="AL239" s="72"/>
      <c r="AM239" s="72"/>
      <c r="AN239" s="72"/>
      <c r="AO239" s="72"/>
      <c r="AP239" s="72"/>
    </row>
    <row r="240" spans="1:42" x14ac:dyDescent="0.25">
      <c r="A240" s="71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72"/>
      <c r="AJ240" s="72"/>
      <c r="AK240" s="72"/>
      <c r="AL240" s="72"/>
      <c r="AM240" s="72"/>
      <c r="AN240" s="72"/>
      <c r="AO240" s="72"/>
      <c r="AP240" s="72"/>
    </row>
    <row r="241" spans="1:42" x14ac:dyDescent="0.25">
      <c r="A241" s="71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72"/>
      <c r="AJ241" s="72"/>
      <c r="AK241" s="72"/>
      <c r="AL241" s="72"/>
      <c r="AM241" s="72"/>
      <c r="AN241" s="72"/>
      <c r="AO241" s="72"/>
      <c r="AP241" s="72"/>
    </row>
    <row r="242" spans="1:42" x14ac:dyDescent="0.25">
      <c r="A242" s="71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72"/>
      <c r="AJ242" s="72"/>
      <c r="AK242" s="72"/>
      <c r="AL242" s="72"/>
      <c r="AM242" s="72"/>
      <c r="AN242" s="72"/>
      <c r="AO242" s="72"/>
      <c r="AP242" s="72"/>
    </row>
    <row r="243" spans="1:42" x14ac:dyDescent="0.25">
      <c r="A243" s="71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</row>
    <row r="244" spans="1:42" x14ac:dyDescent="0.25">
      <c r="A244" s="71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</row>
    <row r="245" spans="1:42" x14ac:dyDescent="0.25">
      <c r="A245" s="71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</row>
    <row r="246" spans="1:42" x14ac:dyDescent="0.25">
      <c r="A246" s="71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</row>
    <row r="247" spans="1:42" x14ac:dyDescent="0.25">
      <c r="A247" s="71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</row>
    <row r="248" spans="1:42" x14ac:dyDescent="0.25">
      <c r="A248" s="71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</row>
    <row r="249" spans="1:42" x14ac:dyDescent="0.25">
      <c r="A249" s="71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</row>
    <row r="250" spans="1:42" x14ac:dyDescent="0.25">
      <c r="A250" s="71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F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</row>
    <row r="251" spans="1:42" x14ac:dyDescent="0.25">
      <c r="A251" s="71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72"/>
      <c r="AG251" s="72"/>
      <c r="AH251" s="72"/>
      <c r="AI251" s="72"/>
      <c r="AJ251" s="72"/>
      <c r="AK251" s="72"/>
      <c r="AL251" s="72"/>
      <c r="AM251" s="72"/>
      <c r="AN251" s="72"/>
      <c r="AO251" s="72"/>
      <c r="AP251" s="72"/>
    </row>
    <row r="252" spans="1:42" x14ac:dyDescent="0.25">
      <c r="A252" s="71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</row>
    <row r="253" spans="1:42" x14ac:dyDescent="0.25">
      <c r="A253" s="71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</row>
    <row r="254" spans="1:42" x14ac:dyDescent="0.25">
      <c r="A254" s="71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</row>
    <row r="255" spans="1:42" x14ac:dyDescent="0.25">
      <c r="A255" s="71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</row>
    <row r="256" spans="1:42" x14ac:dyDescent="0.25">
      <c r="A256" s="71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</row>
    <row r="257" spans="1:42" x14ac:dyDescent="0.25">
      <c r="A257" s="71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</row>
    <row r="258" spans="1:42" x14ac:dyDescent="0.25">
      <c r="A258" s="71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</row>
    <row r="259" spans="1:42" x14ac:dyDescent="0.25">
      <c r="A259" s="71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</row>
    <row r="260" spans="1:42" x14ac:dyDescent="0.25">
      <c r="A260" s="71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</row>
    <row r="261" spans="1:42" x14ac:dyDescent="0.25">
      <c r="A261" s="71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</row>
    <row r="262" spans="1:42" x14ac:dyDescent="0.25">
      <c r="A262" s="71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</row>
    <row r="263" spans="1:42" x14ac:dyDescent="0.25">
      <c r="A263" s="71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72"/>
    </row>
    <row r="264" spans="1:42" x14ac:dyDescent="0.25">
      <c r="A264" s="71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  <c r="AP264" s="72"/>
    </row>
    <row r="265" spans="1:42" x14ac:dyDescent="0.25">
      <c r="A265" s="71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72"/>
      <c r="AG265" s="72"/>
      <c r="AH265" s="72"/>
      <c r="AI265" s="72"/>
      <c r="AJ265" s="72"/>
      <c r="AK265" s="72"/>
      <c r="AL265" s="72"/>
      <c r="AM265" s="72"/>
      <c r="AN265" s="72"/>
      <c r="AO265" s="72"/>
      <c r="AP265" s="72"/>
    </row>
    <row r="266" spans="1:42" x14ac:dyDescent="0.25">
      <c r="A266" s="71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72"/>
      <c r="AG266" s="72"/>
      <c r="AH266" s="72"/>
      <c r="AI266" s="72"/>
      <c r="AJ266" s="72"/>
      <c r="AK266" s="72"/>
      <c r="AL266" s="72"/>
      <c r="AM266" s="72"/>
      <c r="AN266" s="72"/>
      <c r="AO266" s="72"/>
      <c r="AP266" s="72"/>
    </row>
    <row r="267" spans="1:42" x14ac:dyDescent="0.25">
      <c r="A267" s="71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72"/>
      <c r="AG267" s="72"/>
      <c r="AH267" s="72"/>
      <c r="AI267" s="72"/>
      <c r="AJ267" s="72"/>
      <c r="AK267" s="72"/>
      <c r="AL267" s="72"/>
      <c r="AM267" s="72"/>
      <c r="AN267" s="72"/>
      <c r="AO267" s="72"/>
      <c r="AP267" s="72"/>
    </row>
    <row r="268" spans="1:42" x14ac:dyDescent="0.25">
      <c r="A268" s="71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</row>
    <row r="269" spans="1:42" x14ac:dyDescent="0.25">
      <c r="A269" s="71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</row>
    <row r="270" spans="1:42" x14ac:dyDescent="0.25">
      <c r="A270" s="71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</row>
    <row r="271" spans="1:42" x14ac:dyDescent="0.25">
      <c r="A271" s="71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72"/>
      <c r="AG271" s="72"/>
      <c r="AH271" s="72"/>
      <c r="AI271" s="72"/>
      <c r="AJ271" s="72"/>
      <c r="AK271" s="72"/>
      <c r="AL271" s="72"/>
      <c r="AM271" s="72"/>
      <c r="AN271" s="72"/>
      <c r="AO271" s="72"/>
      <c r="AP271" s="72"/>
    </row>
    <row r="272" spans="1:42" x14ac:dyDescent="0.25">
      <c r="A272" s="71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</row>
    <row r="273" spans="1:42" x14ac:dyDescent="0.25">
      <c r="A273" s="71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72"/>
      <c r="AG273" s="72"/>
      <c r="AH273" s="72"/>
      <c r="AI273" s="72"/>
      <c r="AJ273" s="72"/>
      <c r="AK273" s="72"/>
      <c r="AL273" s="72"/>
      <c r="AM273" s="72"/>
      <c r="AN273" s="72"/>
      <c r="AO273" s="72"/>
      <c r="AP273" s="72"/>
    </row>
    <row r="274" spans="1:42" x14ac:dyDescent="0.25">
      <c r="A274" s="71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</row>
    <row r="275" spans="1:42" x14ac:dyDescent="0.25">
      <c r="A275" s="71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</row>
    <row r="276" spans="1:42" x14ac:dyDescent="0.25">
      <c r="A276" s="71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</row>
    <row r="277" spans="1:42" x14ac:dyDescent="0.25">
      <c r="A277" s="71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72"/>
      <c r="AG277" s="72"/>
      <c r="AH277" s="72"/>
      <c r="AI277" s="72"/>
      <c r="AJ277" s="72"/>
      <c r="AK277" s="72"/>
      <c r="AL277" s="72"/>
      <c r="AM277" s="72"/>
      <c r="AN277" s="72"/>
      <c r="AO277" s="72"/>
      <c r="AP277" s="72"/>
    </row>
    <row r="278" spans="1:42" x14ac:dyDescent="0.25">
      <c r="A278" s="71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</row>
    <row r="279" spans="1:42" x14ac:dyDescent="0.25">
      <c r="A279" s="71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  <c r="AL279" s="72"/>
      <c r="AM279" s="72"/>
      <c r="AN279" s="72"/>
      <c r="AO279" s="72"/>
      <c r="AP279" s="72"/>
    </row>
    <row r="280" spans="1:42" x14ac:dyDescent="0.25">
      <c r="A280" s="71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  <c r="AL280" s="72"/>
      <c r="AM280" s="72"/>
      <c r="AN280" s="72"/>
      <c r="AO280" s="72"/>
      <c r="AP280" s="72"/>
    </row>
    <row r="281" spans="1:42" x14ac:dyDescent="0.25">
      <c r="A281" s="71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72"/>
      <c r="AA281" s="72"/>
      <c r="AB281" s="72"/>
      <c r="AC281" s="72"/>
      <c r="AE281" s="72"/>
      <c r="AF281" s="72"/>
      <c r="AG281" s="72"/>
      <c r="AH281" s="72"/>
      <c r="AI281" s="72"/>
      <c r="AJ281" s="72"/>
      <c r="AK281" s="72"/>
      <c r="AL281" s="72"/>
      <c r="AM281" s="72"/>
      <c r="AN281" s="72"/>
      <c r="AO281" s="72"/>
      <c r="AP281" s="72"/>
    </row>
    <row r="282" spans="1:42" x14ac:dyDescent="0.25">
      <c r="A282" s="71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72"/>
      <c r="AA282" s="72"/>
      <c r="AB282" s="72"/>
      <c r="AC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</row>
    <row r="283" spans="1:42" x14ac:dyDescent="0.25">
      <c r="A283" s="71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72"/>
      <c r="AA283" s="72"/>
      <c r="AB283" s="72"/>
      <c r="AC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</row>
    <row r="284" spans="1:42" x14ac:dyDescent="0.25">
      <c r="A284" s="71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</row>
    <row r="285" spans="1:42" x14ac:dyDescent="0.25">
      <c r="A285" s="71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72"/>
      <c r="AI285" s="72"/>
      <c r="AJ285" s="72"/>
      <c r="AK285" s="72"/>
      <c r="AL285" s="72"/>
      <c r="AM285" s="72"/>
      <c r="AN285" s="72"/>
      <c r="AO285" s="72"/>
      <c r="AP285" s="72"/>
    </row>
    <row r="286" spans="1:42" x14ac:dyDescent="0.25">
      <c r="A286" s="71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AE286" s="85"/>
      <c r="AF286" s="85"/>
      <c r="AG286" s="85"/>
      <c r="AH286" s="72"/>
      <c r="AI286" s="72"/>
      <c r="AJ286" s="72"/>
      <c r="AK286" s="72"/>
      <c r="AL286" s="72"/>
      <c r="AM286" s="72"/>
      <c r="AN286" s="72"/>
      <c r="AO286" s="72"/>
      <c r="AP286" s="72"/>
    </row>
    <row r="287" spans="1:42" x14ac:dyDescent="0.25">
      <c r="A287" s="71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72"/>
      <c r="AI287" s="72"/>
      <c r="AJ287" s="72"/>
      <c r="AK287" s="72"/>
      <c r="AL287" s="72"/>
      <c r="AM287" s="72"/>
      <c r="AN287" s="72"/>
      <c r="AO287" s="72"/>
      <c r="AP287" s="72"/>
    </row>
    <row r="288" spans="1:42" x14ac:dyDescent="0.25">
      <c r="A288" s="71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72"/>
      <c r="AI288" s="72"/>
      <c r="AJ288" s="72"/>
      <c r="AK288" s="72"/>
      <c r="AL288" s="72"/>
      <c r="AM288" s="72"/>
      <c r="AN288" s="72"/>
      <c r="AO288" s="72"/>
      <c r="AP288" s="72"/>
    </row>
    <row r="289" spans="1:42" x14ac:dyDescent="0.25">
      <c r="A289" s="71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72"/>
      <c r="AI289" s="72"/>
      <c r="AJ289" s="72"/>
      <c r="AK289" s="72"/>
      <c r="AL289" s="72"/>
      <c r="AM289" s="72"/>
      <c r="AN289" s="72"/>
      <c r="AO289" s="72"/>
      <c r="AP289" s="72"/>
    </row>
    <row r="290" spans="1:42" x14ac:dyDescent="0.25">
      <c r="A290" s="71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72"/>
      <c r="AI290" s="72"/>
      <c r="AJ290" s="72"/>
      <c r="AK290" s="72"/>
      <c r="AL290" s="72"/>
      <c r="AM290" s="72"/>
      <c r="AN290" s="72"/>
      <c r="AO290" s="72"/>
      <c r="AP290" s="72"/>
    </row>
    <row r="291" spans="1:42" x14ac:dyDescent="0.25">
      <c r="A291" s="71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72"/>
      <c r="AI291" s="72"/>
      <c r="AJ291" s="72"/>
      <c r="AK291" s="72"/>
      <c r="AL291" s="72"/>
      <c r="AM291" s="72"/>
      <c r="AN291" s="72"/>
      <c r="AO291" s="72"/>
      <c r="AP291" s="72"/>
    </row>
    <row r="292" spans="1:42" x14ac:dyDescent="0.25">
      <c r="A292" s="71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72"/>
      <c r="AI292" s="72"/>
      <c r="AJ292" s="72"/>
      <c r="AK292" s="72"/>
      <c r="AL292" s="72"/>
      <c r="AM292" s="72"/>
      <c r="AN292" s="72"/>
      <c r="AO292" s="72"/>
      <c r="AP292" s="72"/>
    </row>
    <row r="293" spans="1:42" x14ac:dyDescent="0.25">
      <c r="A293" s="71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72"/>
      <c r="AI293" s="72"/>
      <c r="AJ293" s="72"/>
      <c r="AK293" s="72"/>
      <c r="AL293" s="72"/>
      <c r="AM293" s="72"/>
      <c r="AN293" s="72"/>
      <c r="AO293" s="72"/>
      <c r="AP293" s="72"/>
    </row>
    <row r="294" spans="1:42" x14ac:dyDescent="0.25">
      <c r="A294" s="71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72"/>
      <c r="AI294" s="72"/>
      <c r="AJ294" s="72"/>
      <c r="AK294" s="72"/>
      <c r="AL294" s="72"/>
      <c r="AM294" s="72"/>
      <c r="AN294" s="72"/>
      <c r="AO294" s="72"/>
      <c r="AP294" s="72"/>
    </row>
    <row r="295" spans="1:42" x14ac:dyDescent="0.25">
      <c r="A295" s="71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72"/>
      <c r="AI295" s="72"/>
      <c r="AJ295" s="72"/>
      <c r="AK295" s="72"/>
      <c r="AL295" s="72"/>
      <c r="AM295" s="72"/>
      <c r="AN295" s="72"/>
      <c r="AO295" s="72"/>
      <c r="AP295" s="72"/>
    </row>
    <row r="296" spans="1:42" x14ac:dyDescent="0.25">
      <c r="A296" s="71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72"/>
      <c r="AI296" s="72"/>
      <c r="AJ296" s="72"/>
      <c r="AK296" s="72"/>
      <c r="AL296" s="72"/>
      <c r="AM296" s="72"/>
      <c r="AN296" s="72"/>
      <c r="AO296" s="72"/>
      <c r="AP296" s="72"/>
    </row>
    <row r="297" spans="1:42" x14ac:dyDescent="0.25">
      <c r="A297" s="71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72"/>
      <c r="AI297" s="72"/>
      <c r="AJ297" s="72"/>
      <c r="AK297" s="72"/>
      <c r="AL297" s="72"/>
      <c r="AM297" s="72"/>
      <c r="AN297" s="72"/>
      <c r="AO297" s="72"/>
      <c r="AP297" s="72"/>
    </row>
    <row r="298" spans="1:42" x14ac:dyDescent="0.25">
      <c r="A298" s="71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72"/>
      <c r="AI298" s="72"/>
      <c r="AJ298" s="72"/>
      <c r="AK298" s="72"/>
      <c r="AL298" s="72"/>
      <c r="AM298" s="72"/>
      <c r="AN298" s="72"/>
      <c r="AO298" s="72"/>
      <c r="AP298" s="72"/>
    </row>
    <row r="299" spans="1:42" x14ac:dyDescent="0.25">
      <c r="A299" s="71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72"/>
      <c r="AI299" s="72"/>
      <c r="AJ299" s="72"/>
      <c r="AK299" s="72"/>
      <c r="AL299" s="72"/>
      <c r="AM299" s="72"/>
      <c r="AN299" s="72"/>
      <c r="AO299" s="72"/>
      <c r="AP299" s="72"/>
    </row>
    <row r="300" spans="1:42" x14ac:dyDescent="0.25">
      <c r="A300" s="71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</row>
    <row r="301" spans="1:42" x14ac:dyDescent="0.25">
      <c r="A301" s="71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</row>
    <row r="302" spans="1:42" x14ac:dyDescent="0.25">
      <c r="A302" s="71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72"/>
      <c r="AH302" s="72"/>
      <c r="AI302" s="72"/>
      <c r="AJ302" s="72"/>
      <c r="AK302" s="72"/>
      <c r="AL302" s="72"/>
      <c r="AM302" s="72"/>
      <c r="AN302" s="72"/>
      <c r="AO302" s="72"/>
      <c r="AP302" s="72"/>
    </row>
    <row r="303" spans="1:42" x14ac:dyDescent="0.25">
      <c r="A303" s="71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</row>
    <row r="304" spans="1:42" x14ac:dyDescent="0.25">
      <c r="A304" s="71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</row>
    <row r="305" spans="1:42" x14ac:dyDescent="0.25">
      <c r="A305" s="71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</row>
    <row r="306" spans="1:42" x14ac:dyDescent="0.25">
      <c r="A306" s="71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</row>
    <row r="307" spans="1:42" x14ac:dyDescent="0.25">
      <c r="A307" s="71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</row>
    <row r="308" spans="1:42" x14ac:dyDescent="0.25">
      <c r="A308" s="71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</row>
    <row r="309" spans="1:42" x14ac:dyDescent="0.25">
      <c r="A309" s="71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72"/>
      <c r="AH309" s="72"/>
      <c r="AI309" s="72"/>
      <c r="AJ309" s="72"/>
      <c r="AK309" s="72"/>
      <c r="AL309" s="72"/>
      <c r="AM309" s="72"/>
      <c r="AN309" s="72"/>
      <c r="AO309" s="72"/>
      <c r="AP309" s="72"/>
    </row>
    <row r="310" spans="1:42" x14ac:dyDescent="0.25">
      <c r="A310" s="71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72"/>
      <c r="AH310" s="72"/>
      <c r="AI310" s="72"/>
      <c r="AJ310" s="72"/>
      <c r="AK310" s="72"/>
      <c r="AL310" s="72"/>
      <c r="AM310" s="72"/>
      <c r="AN310" s="72"/>
      <c r="AO310" s="72"/>
      <c r="AP310" s="72"/>
    </row>
    <row r="311" spans="1:42" x14ac:dyDescent="0.25">
      <c r="A311" s="71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</row>
    <row r="312" spans="1:42" x14ac:dyDescent="0.25">
      <c r="A312" s="71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</row>
    <row r="313" spans="1:42" x14ac:dyDescent="0.25">
      <c r="A313" s="71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</row>
    <row r="314" spans="1:42" x14ac:dyDescent="0.25">
      <c r="A314" s="71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</row>
    <row r="315" spans="1:42" x14ac:dyDescent="0.25">
      <c r="A315" s="71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</row>
    <row r="316" spans="1:42" x14ac:dyDescent="0.25">
      <c r="A316" s="71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</row>
    <row r="317" spans="1:42" x14ac:dyDescent="0.25">
      <c r="A317" s="71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</row>
    <row r="318" spans="1:42" x14ac:dyDescent="0.25">
      <c r="A318" s="71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</row>
    <row r="319" spans="1:42" x14ac:dyDescent="0.25">
      <c r="A319" s="71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AF319" s="85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</row>
    <row r="320" spans="1:42" x14ac:dyDescent="0.25">
      <c r="A320" s="71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</row>
    <row r="321" spans="1:42" x14ac:dyDescent="0.25">
      <c r="A321" s="71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</row>
    <row r="322" spans="1:42" x14ac:dyDescent="0.25">
      <c r="A322" s="71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</row>
    <row r="323" spans="1:42" x14ac:dyDescent="0.25">
      <c r="A323" s="71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AE323" s="85"/>
      <c r="AF323" s="85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</row>
    <row r="324" spans="1:42" x14ac:dyDescent="0.25">
      <c r="A324" s="71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AE324" s="85"/>
      <c r="AF324" s="85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</row>
    <row r="325" spans="1:42" x14ac:dyDescent="0.25">
      <c r="A325" s="71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AE325" s="85"/>
      <c r="AF325" s="85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</row>
    <row r="326" spans="1:42" x14ac:dyDescent="0.25">
      <c r="A326" s="71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AE326" s="85"/>
      <c r="AF326" s="85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</row>
    <row r="327" spans="1:42" x14ac:dyDescent="0.25">
      <c r="A327" s="71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AE327" s="85"/>
      <c r="AF327" s="85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</row>
    <row r="328" spans="1:42" x14ac:dyDescent="0.25">
      <c r="A328" s="71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</row>
    <row r="329" spans="1:42" x14ac:dyDescent="0.25">
      <c r="A329" s="71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</row>
    <row r="330" spans="1:42" x14ac:dyDescent="0.25">
      <c r="A330" s="71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</row>
    <row r="331" spans="1:42" x14ac:dyDescent="0.25">
      <c r="A331" s="71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AE331" s="85"/>
      <c r="AF331" s="85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</row>
    <row r="332" spans="1:42" x14ac:dyDescent="0.25">
      <c r="A332" s="71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AE332" s="85"/>
      <c r="AF332" s="85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</row>
    <row r="333" spans="1:42" x14ac:dyDescent="0.25">
      <c r="A333" s="71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AE333" s="85"/>
      <c r="AF333" s="85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</row>
    <row r="334" spans="1:42" x14ac:dyDescent="0.25">
      <c r="A334" s="71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AE334" s="85"/>
      <c r="AF334" s="85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</row>
    <row r="335" spans="1:42" x14ac:dyDescent="0.25">
      <c r="A335" s="71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AE335" s="85"/>
      <c r="AF335" s="85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</row>
    <row r="336" spans="1:42" x14ac:dyDescent="0.25">
      <c r="A336" s="71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AE336" s="85"/>
      <c r="AF336" s="85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</row>
    <row r="337" spans="1:42" x14ac:dyDescent="0.25">
      <c r="A337" s="71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AE337" s="85"/>
      <c r="AF337" s="85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</row>
    <row r="338" spans="1:42" x14ac:dyDescent="0.25">
      <c r="A338" s="71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AE338" s="85"/>
      <c r="AF338" s="85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</row>
    <row r="339" spans="1:42" x14ac:dyDescent="0.25">
      <c r="A339" s="71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AE339" s="85"/>
      <c r="AF339" s="85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</row>
    <row r="340" spans="1:42" x14ac:dyDescent="0.25">
      <c r="A340" s="71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AE340" s="85"/>
      <c r="AF340" s="85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</row>
    <row r="341" spans="1:42" x14ac:dyDescent="0.25">
      <c r="A341" s="71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AE341" s="85"/>
      <c r="AF341" s="85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</row>
    <row r="342" spans="1:42" x14ac:dyDescent="0.25">
      <c r="A342" s="71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AE342" s="85"/>
      <c r="AF342" s="85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</row>
    <row r="343" spans="1:42" x14ac:dyDescent="0.25">
      <c r="A343" s="71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AE343" s="85"/>
      <c r="AF343" s="85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</row>
    <row r="344" spans="1:42" x14ac:dyDescent="0.25">
      <c r="A344" s="71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AE344" s="85"/>
      <c r="AF344" s="85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</row>
    <row r="345" spans="1:42" x14ac:dyDescent="0.25">
      <c r="A345" s="71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AE345" s="85"/>
      <c r="AF345" s="85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</row>
    <row r="346" spans="1:42" x14ac:dyDescent="0.25">
      <c r="A346" s="71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</row>
    <row r="347" spans="1:42" x14ac:dyDescent="0.25">
      <c r="A347" s="71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</row>
    <row r="348" spans="1:42" x14ac:dyDescent="0.25">
      <c r="A348" s="71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</row>
    <row r="349" spans="1:42" x14ac:dyDescent="0.25">
      <c r="A349" s="71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</row>
    <row r="350" spans="1:42" x14ac:dyDescent="0.25">
      <c r="A350" s="71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</row>
    <row r="351" spans="1:42" x14ac:dyDescent="0.25">
      <c r="A351" s="71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72"/>
      <c r="AG351" s="72"/>
      <c r="AH351" s="72"/>
      <c r="AI351" s="72"/>
      <c r="AJ351" s="72"/>
      <c r="AK351" s="72"/>
      <c r="AL351" s="72"/>
      <c r="AM351" s="72"/>
      <c r="AN351" s="72"/>
      <c r="AO351" s="72"/>
      <c r="AP351" s="72"/>
    </row>
    <row r="352" spans="1:42" x14ac:dyDescent="0.25">
      <c r="A352" s="71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72"/>
      <c r="AG352" s="72"/>
      <c r="AH352" s="72"/>
      <c r="AI352" s="72"/>
      <c r="AJ352" s="72"/>
      <c r="AK352" s="72"/>
      <c r="AL352" s="72"/>
      <c r="AM352" s="72"/>
      <c r="AN352" s="72"/>
      <c r="AO352" s="72"/>
      <c r="AP352" s="72"/>
    </row>
    <row r="353" spans="1:42" x14ac:dyDescent="0.25">
      <c r="A353" s="71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I353" s="72"/>
      <c r="AJ353" s="72"/>
      <c r="AK353" s="72"/>
      <c r="AL353" s="72"/>
      <c r="AM353" s="72"/>
      <c r="AN353" s="72"/>
      <c r="AO353" s="72"/>
      <c r="AP353" s="72"/>
    </row>
    <row r="354" spans="1:42" x14ac:dyDescent="0.25">
      <c r="A354" s="71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I354" s="72"/>
      <c r="AJ354" s="72"/>
      <c r="AK354" s="72"/>
      <c r="AL354" s="72"/>
      <c r="AM354" s="72"/>
      <c r="AN354" s="72"/>
      <c r="AO354" s="72"/>
      <c r="AP354" s="72"/>
    </row>
    <row r="355" spans="1:42" x14ac:dyDescent="0.25">
      <c r="A355" s="71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I355" s="72"/>
      <c r="AJ355" s="72"/>
      <c r="AK355" s="72"/>
      <c r="AL355" s="72"/>
      <c r="AM355" s="72"/>
      <c r="AN355" s="72"/>
      <c r="AO355" s="72"/>
      <c r="AP355" s="72"/>
    </row>
    <row r="356" spans="1:42" x14ac:dyDescent="0.25">
      <c r="A356" s="71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I356" s="72"/>
      <c r="AJ356" s="72"/>
      <c r="AK356" s="72"/>
      <c r="AL356" s="72"/>
      <c r="AM356" s="72"/>
      <c r="AN356" s="72"/>
      <c r="AO356" s="72"/>
      <c r="AP356" s="72"/>
    </row>
    <row r="357" spans="1:42" x14ac:dyDescent="0.25">
      <c r="A357" s="71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I357" s="72"/>
      <c r="AJ357" s="72"/>
      <c r="AK357" s="72"/>
      <c r="AL357" s="72"/>
      <c r="AM357" s="72"/>
      <c r="AN357" s="72"/>
      <c r="AO357" s="72"/>
      <c r="AP357" s="72"/>
    </row>
    <row r="358" spans="1:42" x14ac:dyDescent="0.25">
      <c r="A358" s="71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I358" s="72"/>
      <c r="AJ358" s="72"/>
      <c r="AK358" s="72"/>
      <c r="AL358" s="72"/>
      <c r="AM358" s="72"/>
      <c r="AN358" s="72"/>
      <c r="AO358" s="72"/>
      <c r="AP358" s="72"/>
    </row>
    <row r="359" spans="1:42" x14ac:dyDescent="0.25">
      <c r="A359" s="71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I359" s="72"/>
      <c r="AJ359" s="72"/>
      <c r="AK359" s="72"/>
      <c r="AL359" s="72"/>
      <c r="AM359" s="72"/>
      <c r="AN359" s="72"/>
      <c r="AO359" s="72"/>
      <c r="AP359" s="72"/>
    </row>
    <row r="360" spans="1:42" x14ac:dyDescent="0.25">
      <c r="A360" s="71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I360" s="72"/>
      <c r="AJ360" s="72"/>
      <c r="AK360" s="72"/>
      <c r="AL360" s="72"/>
      <c r="AM360" s="72"/>
      <c r="AN360" s="72"/>
      <c r="AO360" s="72"/>
      <c r="AP360" s="72"/>
    </row>
    <row r="361" spans="1:42" x14ac:dyDescent="0.25">
      <c r="A361" s="71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I361" s="72"/>
      <c r="AJ361" s="72"/>
      <c r="AK361" s="72"/>
      <c r="AL361" s="72"/>
      <c r="AM361" s="72"/>
      <c r="AN361" s="72"/>
      <c r="AO361" s="72"/>
      <c r="AP361" s="72"/>
    </row>
    <row r="362" spans="1:42" x14ac:dyDescent="0.25">
      <c r="A362" s="71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I362" s="72"/>
      <c r="AJ362" s="72"/>
      <c r="AK362" s="72"/>
      <c r="AL362" s="72"/>
      <c r="AM362" s="72"/>
      <c r="AN362" s="72"/>
      <c r="AO362" s="72"/>
      <c r="AP362" s="72"/>
    </row>
    <row r="363" spans="1:42" x14ac:dyDescent="0.25">
      <c r="A363" s="71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I363" s="72"/>
      <c r="AJ363" s="72"/>
      <c r="AK363" s="72"/>
      <c r="AL363" s="72"/>
      <c r="AM363" s="72"/>
      <c r="AN363" s="72"/>
      <c r="AO363" s="72"/>
      <c r="AP363" s="72"/>
    </row>
    <row r="364" spans="1:42" x14ac:dyDescent="0.25">
      <c r="A364" s="71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I364" s="72"/>
      <c r="AJ364" s="72"/>
      <c r="AK364" s="72"/>
      <c r="AL364" s="72"/>
      <c r="AM364" s="72"/>
      <c r="AN364" s="72"/>
      <c r="AO364" s="72"/>
      <c r="AP364" s="72"/>
    </row>
    <row r="365" spans="1:42" x14ac:dyDescent="0.25">
      <c r="A365" s="71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  <c r="AE365" s="85"/>
      <c r="AI365" s="72"/>
      <c r="AJ365" s="72"/>
      <c r="AK365" s="72"/>
      <c r="AL365" s="72"/>
      <c r="AM365" s="72"/>
      <c r="AN365" s="72"/>
      <c r="AO365" s="72"/>
      <c r="AP365" s="72"/>
    </row>
    <row r="366" spans="1:42" x14ac:dyDescent="0.25">
      <c r="A366" s="71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I366" s="72"/>
      <c r="AJ366" s="72"/>
      <c r="AK366" s="72"/>
      <c r="AL366" s="72"/>
      <c r="AM366" s="72"/>
      <c r="AN366" s="72"/>
      <c r="AO366" s="72"/>
      <c r="AP366" s="72"/>
    </row>
    <row r="367" spans="1:42" x14ac:dyDescent="0.25">
      <c r="A367" s="71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I367" s="72"/>
      <c r="AJ367" s="72"/>
      <c r="AK367" s="72"/>
      <c r="AL367" s="72"/>
      <c r="AM367" s="72"/>
      <c r="AN367" s="72"/>
      <c r="AO367" s="72"/>
      <c r="AP367" s="72"/>
    </row>
    <row r="368" spans="1:42" x14ac:dyDescent="0.25">
      <c r="A368" s="71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I368" s="72"/>
      <c r="AJ368" s="72"/>
      <c r="AK368" s="72"/>
      <c r="AL368" s="72"/>
      <c r="AM368" s="72"/>
      <c r="AN368" s="72"/>
      <c r="AO368" s="72"/>
      <c r="AP368" s="72"/>
    </row>
    <row r="369" spans="1:42" x14ac:dyDescent="0.25">
      <c r="A369" s="71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I369" s="72"/>
      <c r="AJ369" s="72"/>
      <c r="AK369" s="72"/>
      <c r="AL369" s="72"/>
      <c r="AM369" s="72"/>
      <c r="AN369" s="72"/>
      <c r="AO369" s="72"/>
      <c r="AP369" s="72"/>
    </row>
    <row r="370" spans="1:42" x14ac:dyDescent="0.25">
      <c r="A370" s="71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96"/>
      <c r="AI370" s="72"/>
      <c r="AJ370" s="72"/>
      <c r="AK370" s="72"/>
      <c r="AL370" s="72"/>
      <c r="AM370" s="72"/>
      <c r="AN370" s="72"/>
      <c r="AO370" s="72"/>
      <c r="AP370" s="72"/>
    </row>
    <row r="371" spans="1:42" x14ac:dyDescent="0.25">
      <c r="A371" s="71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5"/>
      <c r="AE371" s="85"/>
      <c r="AF371" s="85"/>
      <c r="AI371" s="72"/>
      <c r="AJ371" s="72"/>
      <c r="AK371" s="72"/>
      <c r="AL371" s="72"/>
      <c r="AM371" s="72"/>
      <c r="AN371" s="72"/>
      <c r="AO371" s="72"/>
      <c r="AP371" s="72"/>
    </row>
    <row r="372" spans="1:42" x14ac:dyDescent="0.25">
      <c r="A372" s="71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  <c r="AE372" s="85"/>
      <c r="AF372" s="85"/>
      <c r="AI372" s="72"/>
      <c r="AJ372" s="72"/>
      <c r="AK372" s="72"/>
      <c r="AL372" s="72"/>
      <c r="AM372" s="72"/>
      <c r="AN372" s="72"/>
      <c r="AO372" s="72"/>
      <c r="AP372" s="72"/>
    </row>
    <row r="373" spans="1:42" x14ac:dyDescent="0.25">
      <c r="A373" s="71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85"/>
      <c r="AC373" s="85"/>
      <c r="AD373" s="85"/>
      <c r="AE373" s="85"/>
      <c r="AF373" s="85"/>
      <c r="AI373" s="72"/>
      <c r="AJ373" s="72"/>
      <c r="AK373" s="72"/>
      <c r="AL373" s="72"/>
      <c r="AM373" s="72"/>
      <c r="AN373" s="72"/>
      <c r="AO373" s="72"/>
      <c r="AP373" s="72"/>
    </row>
    <row r="374" spans="1:42" x14ac:dyDescent="0.25">
      <c r="A374" s="71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I374" s="72"/>
      <c r="AJ374" s="72"/>
      <c r="AK374" s="72"/>
      <c r="AL374" s="72"/>
      <c r="AM374" s="72"/>
      <c r="AN374" s="72"/>
      <c r="AO374" s="72"/>
      <c r="AP374" s="72"/>
    </row>
    <row r="375" spans="1:42" x14ac:dyDescent="0.25">
      <c r="A375" s="71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I375" s="72"/>
      <c r="AJ375" s="72"/>
      <c r="AK375" s="72"/>
      <c r="AL375" s="72"/>
      <c r="AM375" s="72"/>
      <c r="AN375" s="72"/>
      <c r="AO375" s="72"/>
      <c r="AP375" s="72"/>
    </row>
    <row r="376" spans="1:42" x14ac:dyDescent="0.25">
      <c r="A376" s="71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I376" s="72"/>
      <c r="AJ376" s="72"/>
      <c r="AK376" s="72"/>
      <c r="AL376" s="72"/>
      <c r="AM376" s="72"/>
      <c r="AN376" s="72"/>
      <c r="AO376" s="72"/>
      <c r="AP376" s="72"/>
    </row>
    <row r="377" spans="1:42" x14ac:dyDescent="0.25">
      <c r="A377" s="71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I377" s="72"/>
      <c r="AJ377" s="72"/>
      <c r="AK377" s="72"/>
      <c r="AL377" s="72"/>
      <c r="AM377" s="72"/>
      <c r="AN377" s="72"/>
      <c r="AO377" s="72"/>
      <c r="AP377" s="72"/>
    </row>
    <row r="378" spans="1:42" x14ac:dyDescent="0.25">
      <c r="A378" s="71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85"/>
      <c r="AC378" s="85"/>
      <c r="AD378" s="85"/>
      <c r="AE378" s="85"/>
      <c r="AF378" s="85"/>
      <c r="AI378" s="72"/>
      <c r="AJ378" s="72"/>
      <c r="AK378" s="72"/>
      <c r="AL378" s="72"/>
      <c r="AM378" s="72"/>
      <c r="AN378" s="72"/>
      <c r="AO378" s="72"/>
      <c r="AP378" s="72"/>
    </row>
    <row r="379" spans="1:42" ht="11.1" customHeight="1" x14ac:dyDescent="0.25">
      <c r="A379" s="71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I379" s="72"/>
      <c r="AJ379" s="72"/>
      <c r="AK379" s="72"/>
      <c r="AL379" s="72"/>
      <c r="AM379" s="72"/>
      <c r="AN379" s="72"/>
      <c r="AO379" s="72"/>
      <c r="AP379" s="72"/>
    </row>
    <row r="380" spans="1:42" x14ac:dyDescent="0.25">
      <c r="A380" s="71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I380" s="72"/>
      <c r="AJ380" s="72"/>
      <c r="AK380" s="72"/>
      <c r="AL380" s="72"/>
      <c r="AM380" s="72"/>
      <c r="AN380" s="72"/>
      <c r="AO380" s="72"/>
      <c r="AP380" s="72"/>
    </row>
    <row r="381" spans="1:42" x14ac:dyDescent="0.25">
      <c r="A381" s="71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I381" s="72"/>
      <c r="AJ381" s="72"/>
      <c r="AK381" s="72"/>
      <c r="AL381" s="72"/>
      <c r="AM381" s="72"/>
      <c r="AN381" s="72"/>
      <c r="AO381" s="72"/>
      <c r="AP381" s="72"/>
    </row>
    <row r="382" spans="1:42" x14ac:dyDescent="0.25">
      <c r="A382" s="71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I382" s="72"/>
      <c r="AJ382" s="72"/>
      <c r="AK382" s="72"/>
      <c r="AL382" s="72"/>
      <c r="AM382" s="72"/>
      <c r="AN382" s="72"/>
      <c r="AO382" s="72"/>
      <c r="AP382" s="72"/>
    </row>
    <row r="383" spans="1:42" x14ac:dyDescent="0.25">
      <c r="A383" s="71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I383" s="72"/>
      <c r="AJ383" s="72"/>
      <c r="AK383" s="72"/>
      <c r="AL383" s="72"/>
      <c r="AM383" s="72"/>
      <c r="AN383" s="72"/>
      <c r="AO383" s="72"/>
      <c r="AP383" s="72"/>
    </row>
    <row r="384" spans="1:42" x14ac:dyDescent="0.25">
      <c r="A384" s="71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94"/>
      <c r="AA384" s="94"/>
      <c r="AB384" s="95"/>
      <c r="AC384" s="95"/>
      <c r="AD384" s="85"/>
      <c r="AE384" s="85"/>
      <c r="AF384" s="85"/>
      <c r="AI384" s="72"/>
      <c r="AJ384" s="72"/>
      <c r="AK384" s="72"/>
      <c r="AL384" s="72"/>
      <c r="AM384" s="72"/>
      <c r="AN384" s="72"/>
      <c r="AO384" s="72"/>
      <c r="AP384" s="72"/>
    </row>
    <row r="385" spans="1:42" x14ac:dyDescent="0.25">
      <c r="A385" s="71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94"/>
      <c r="AA385" s="94"/>
      <c r="AB385" s="95"/>
      <c r="AC385" s="95"/>
      <c r="AD385" s="85"/>
      <c r="AE385" s="85"/>
      <c r="AF385" s="85"/>
      <c r="AI385" s="72"/>
      <c r="AJ385" s="72"/>
      <c r="AK385" s="72"/>
      <c r="AL385" s="72"/>
      <c r="AM385" s="72"/>
      <c r="AN385" s="72"/>
      <c r="AO385" s="72"/>
      <c r="AP385" s="72"/>
    </row>
    <row r="386" spans="1:42" x14ac:dyDescent="0.25">
      <c r="A386" s="71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94"/>
      <c r="AA386" s="94"/>
      <c r="AB386" s="95"/>
      <c r="AC386" s="95"/>
      <c r="AD386" s="85"/>
      <c r="AE386" s="85"/>
      <c r="AF386" s="85"/>
      <c r="AI386" s="72"/>
      <c r="AJ386" s="72"/>
      <c r="AK386" s="72"/>
      <c r="AL386" s="72"/>
      <c r="AM386" s="72"/>
      <c r="AN386" s="72"/>
      <c r="AO386" s="72"/>
      <c r="AP386" s="72"/>
    </row>
    <row r="387" spans="1:42" x14ac:dyDescent="0.25">
      <c r="A387" s="71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94"/>
      <c r="AA387" s="94"/>
      <c r="AB387" s="95"/>
      <c r="AC387" s="95"/>
      <c r="AD387" s="85"/>
      <c r="AE387" s="85"/>
      <c r="AF387" s="85"/>
      <c r="AI387" s="72"/>
      <c r="AJ387" s="72"/>
      <c r="AK387" s="72"/>
      <c r="AL387" s="72"/>
      <c r="AM387" s="72"/>
      <c r="AN387" s="72"/>
      <c r="AO387" s="72"/>
      <c r="AP387" s="72"/>
    </row>
    <row r="388" spans="1:42" x14ac:dyDescent="0.25">
      <c r="A388" s="71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94"/>
      <c r="AA388" s="94"/>
      <c r="AB388" s="95"/>
      <c r="AC388" s="95"/>
      <c r="AD388" s="85"/>
      <c r="AE388" s="85"/>
      <c r="AF388" s="85"/>
      <c r="AI388" s="72"/>
      <c r="AJ388" s="72"/>
      <c r="AK388" s="72"/>
      <c r="AL388" s="72"/>
      <c r="AM388" s="72"/>
      <c r="AN388" s="72"/>
      <c r="AO388" s="72"/>
      <c r="AP388" s="72"/>
    </row>
    <row r="389" spans="1:42" x14ac:dyDescent="0.25">
      <c r="A389" s="71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94"/>
      <c r="AA389" s="94"/>
      <c r="AB389" s="95"/>
      <c r="AC389" s="95"/>
      <c r="AD389" s="85"/>
      <c r="AE389" s="85"/>
      <c r="AF389" s="85"/>
      <c r="AI389" s="72"/>
      <c r="AJ389" s="72"/>
      <c r="AK389" s="72"/>
      <c r="AL389" s="72"/>
      <c r="AM389" s="72"/>
      <c r="AN389" s="72"/>
      <c r="AO389" s="72"/>
      <c r="AP389" s="72"/>
    </row>
    <row r="390" spans="1:42" x14ac:dyDescent="0.25">
      <c r="A390" s="71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I390" s="72"/>
      <c r="AJ390" s="72"/>
      <c r="AK390" s="72"/>
      <c r="AL390" s="72"/>
      <c r="AM390" s="72"/>
      <c r="AN390" s="72"/>
      <c r="AO390" s="72"/>
      <c r="AP390" s="72"/>
    </row>
    <row r="391" spans="1:42" x14ac:dyDescent="0.25">
      <c r="A391" s="71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72"/>
      <c r="AA391" s="72"/>
      <c r="AB391" s="72"/>
      <c r="AC391" s="72"/>
      <c r="AD391" s="72"/>
      <c r="AE391" s="72"/>
      <c r="AI391" s="72"/>
      <c r="AJ391" s="72"/>
      <c r="AK391" s="72"/>
      <c r="AL391" s="72"/>
      <c r="AM391" s="72"/>
      <c r="AN391" s="72"/>
      <c r="AO391" s="72"/>
      <c r="AP391" s="72"/>
    </row>
    <row r="392" spans="1:42" x14ac:dyDescent="0.25">
      <c r="A392" s="71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72"/>
      <c r="AA392" s="72"/>
      <c r="AB392" s="72"/>
      <c r="AC392" s="72"/>
      <c r="AD392" s="72"/>
      <c r="AE392" s="72"/>
      <c r="AI392" s="72"/>
      <c r="AJ392" s="72"/>
      <c r="AK392" s="72"/>
      <c r="AL392" s="72"/>
      <c r="AM392" s="72"/>
      <c r="AN392" s="72"/>
      <c r="AO392" s="72"/>
      <c r="AP392" s="72"/>
    </row>
    <row r="393" spans="1:42" x14ac:dyDescent="0.25">
      <c r="A393" s="71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72"/>
      <c r="AA393" s="72"/>
      <c r="AB393" s="72"/>
      <c r="AC393" s="72"/>
      <c r="AD393" s="72"/>
      <c r="AE393" s="72"/>
      <c r="AI393" s="72"/>
      <c r="AJ393" s="72"/>
      <c r="AK393" s="72"/>
      <c r="AL393" s="72"/>
      <c r="AM393" s="72"/>
      <c r="AN393" s="72"/>
      <c r="AO393" s="72"/>
      <c r="AP393" s="72"/>
    </row>
    <row r="394" spans="1:42" x14ac:dyDescent="0.25">
      <c r="A394" s="71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72"/>
      <c r="AA394" s="72"/>
      <c r="AB394" s="72"/>
      <c r="AC394" s="72"/>
      <c r="AD394" s="72"/>
      <c r="AE394" s="72"/>
      <c r="AI394" s="72"/>
      <c r="AJ394" s="72"/>
      <c r="AK394" s="72"/>
      <c r="AL394" s="72"/>
      <c r="AM394" s="72"/>
      <c r="AN394" s="72"/>
      <c r="AO394" s="72"/>
      <c r="AP394" s="72"/>
    </row>
    <row r="395" spans="1:42" x14ac:dyDescent="0.25">
      <c r="A395" s="71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72"/>
      <c r="AA395" s="72"/>
      <c r="AB395" s="72"/>
      <c r="AC395" s="72"/>
      <c r="AD395" s="72"/>
      <c r="AE395" s="72"/>
      <c r="AI395" s="72"/>
      <c r="AJ395" s="72"/>
      <c r="AK395" s="72"/>
      <c r="AL395" s="72"/>
      <c r="AM395" s="72"/>
      <c r="AN395" s="72"/>
      <c r="AO395" s="72"/>
      <c r="AP395" s="72"/>
    </row>
    <row r="396" spans="1:42" x14ac:dyDescent="0.25">
      <c r="A396" s="71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72"/>
      <c r="AA396" s="72"/>
      <c r="AB396" s="72"/>
      <c r="AC396" s="72"/>
      <c r="AD396" s="72"/>
      <c r="AE396" s="72"/>
      <c r="AI396" s="72"/>
      <c r="AJ396" s="72"/>
      <c r="AK396" s="72"/>
      <c r="AL396" s="72"/>
      <c r="AM396" s="72"/>
      <c r="AN396" s="72"/>
      <c r="AO396" s="72"/>
      <c r="AP396" s="72"/>
    </row>
    <row r="397" spans="1:42" x14ac:dyDescent="0.25">
      <c r="A397" s="71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72"/>
      <c r="AA397" s="72"/>
      <c r="AB397" s="72"/>
      <c r="AC397" s="72"/>
      <c r="AD397" s="72"/>
      <c r="AE397" s="72"/>
      <c r="AI397" s="72"/>
      <c r="AJ397" s="72"/>
      <c r="AK397" s="72"/>
      <c r="AL397" s="72"/>
      <c r="AM397" s="72"/>
      <c r="AN397" s="72"/>
      <c r="AO397" s="72"/>
      <c r="AP397" s="72"/>
    </row>
    <row r="398" spans="1:42" x14ac:dyDescent="0.25">
      <c r="A398" s="71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72"/>
      <c r="AA398" s="72"/>
      <c r="AB398" s="72"/>
      <c r="AC398" s="72"/>
      <c r="AD398" s="72"/>
      <c r="AE398" s="72"/>
      <c r="AI398" s="72"/>
      <c r="AJ398" s="72"/>
      <c r="AK398" s="72"/>
      <c r="AL398" s="72"/>
      <c r="AM398" s="72"/>
      <c r="AN398" s="72"/>
      <c r="AO398" s="72"/>
      <c r="AP398" s="72"/>
    </row>
    <row r="399" spans="1:42" x14ac:dyDescent="0.25">
      <c r="A399" s="71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AI399" s="72"/>
      <c r="AJ399" s="72"/>
      <c r="AK399" s="72"/>
      <c r="AL399" s="72"/>
      <c r="AM399" s="72"/>
      <c r="AN399" s="72"/>
      <c r="AO399" s="72"/>
      <c r="AP399" s="72"/>
    </row>
    <row r="400" spans="1:42" x14ac:dyDescent="0.25">
      <c r="A400" s="71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AI400" s="72"/>
      <c r="AJ400" s="72"/>
      <c r="AK400" s="72"/>
      <c r="AL400" s="72"/>
      <c r="AM400" s="72"/>
      <c r="AN400" s="72"/>
      <c r="AO400" s="72"/>
      <c r="AP400" s="72"/>
    </row>
    <row r="401" spans="1:42" x14ac:dyDescent="0.25">
      <c r="A401" s="71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AI401" s="72"/>
      <c r="AJ401" s="72"/>
      <c r="AK401" s="72"/>
      <c r="AL401" s="72"/>
      <c r="AM401" s="72"/>
      <c r="AN401" s="72"/>
      <c r="AO401" s="72"/>
      <c r="AP401" s="72"/>
    </row>
    <row r="402" spans="1:42" x14ac:dyDescent="0.25">
      <c r="A402" s="71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AI402" s="72"/>
      <c r="AJ402" s="72"/>
      <c r="AK402" s="72"/>
      <c r="AL402" s="72"/>
      <c r="AM402" s="72"/>
      <c r="AN402" s="72"/>
      <c r="AO402" s="72"/>
      <c r="AP402" s="72"/>
    </row>
    <row r="403" spans="1:42" x14ac:dyDescent="0.25">
      <c r="A403" s="71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AI403" s="72"/>
      <c r="AJ403" s="72"/>
      <c r="AK403" s="72"/>
      <c r="AL403" s="72"/>
      <c r="AM403" s="72"/>
      <c r="AN403" s="72"/>
      <c r="AO403" s="72"/>
      <c r="AP403" s="72"/>
    </row>
    <row r="404" spans="1:42" x14ac:dyDescent="0.25">
      <c r="A404" s="71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AI404" s="72"/>
      <c r="AJ404" s="72"/>
      <c r="AK404" s="72"/>
      <c r="AL404" s="72"/>
      <c r="AM404" s="72"/>
      <c r="AN404" s="72"/>
      <c r="AO404" s="72"/>
      <c r="AP404" s="72"/>
    </row>
    <row r="405" spans="1:42" x14ac:dyDescent="0.25">
      <c r="A405" s="71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AI405" s="72"/>
      <c r="AJ405" s="72"/>
      <c r="AK405" s="72"/>
      <c r="AL405" s="72"/>
      <c r="AM405" s="72"/>
      <c r="AN405" s="72"/>
      <c r="AO405" s="72"/>
      <c r="AP405" s="72"/>
    </row>
    <row r="406" spans="1:42" x14ac:dyDescent="0.25">
      <c r="A406" s="71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AI406" s="72"/>
      <c r="AJ406" s="72"/>
      <c r="AK406" s="72"/>
      <c r="AL406" s="72"/>
      <c r="AM406" s="72"/>
      <c r="AN406" s="72"/>
      <c r="AO406" s="72"/>
      <c r="AP406" s="72"/>
    </row>
    <row r="407" spans="1:42" x14ac:dyDescent="0.25">
      <c r="A407" s="71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AI407" s="72"/>
      <c r="AJ407" s="72"/>
      <c r="AK407" s="72"/>
      <c r="AL407" s="72"/>
      <c r="AM407" s="72"/>
      <c r="AN407" s="72"/>
      <c r="AO407" s="72"/>
      <c r="AP407" s="72"/>
    </row>
    <row r="408" spans="1:42" x14ac:dyDescent="0.25">
      <c r="A408" s="71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AI408" s="72"/>
      <c r="AJ408" s="72"/>
      <c r="AK408" s="72"/>
      <c r="AL408" s="72"/>
      <c r="AM408" s="72"/>
      <c r="AN408" s="72"/>
      <c r="AO408" s="72"/>
      <c r="AP408" s="72"/>
    </row>
    <row r="409" spans="1:42" x14ac:dyDescent="0.25">
      <c r="A409" s="71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AI409" s="72"/>
      <c r="AJ409" s="72"/>
      <c r="AK409" s="72"/>
      <c r="AL409" s="72"/>
      <c r="AM409" s="72"/>
      <c r="AN409" s="72"/>
      <c r="AO409" s="72"/>
      <c r="AP409" s="72"/>
    </row>
    <row r="410" spans="1:42" x14ac:dyDescent="0.25">
      <c r="A410" s="71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AI410" s="72"/>
      <c r="AJ410" s="72"/>
      <c r="AK410" s="72"/>
      <c r="AL410" s="72"/>
      <c r="AM410" s="72"/>
      <c r="AN410" s="72"/>
      <c r="AO410" s="72"/>
      <c r="AP410" s="72"/>
    </row>
    <row r="411" spans="1:42" x14ac:dyDescent="0.25">
      <c r="A411" s="71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AI411" s="72"/>
      <c r="AJ411" s="72"/>
      <c r="AK411" s="72"/>
      <c r="AL411" s="72"/>
      <c r="AM411" s="72"/>
      <c r="AN411" s="72"/>
      <c r="AO411" s="72"/>
      <c r="AP411" s="72"/>
    </row>
    <row r="412" spans="1:42" x14ac:dyDescent="0.25">
      <c r="A412" s="71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AI412" s="72"/>
      <c r="AJ412" s="72"/>
      <c r="AK412" s="72"/>
      <c r="AL412" s="72"/>
      <c r="AM412" s="72"/>
      <c r="AN412" s="72"/>
      <c r="AO412" s="72"/>
      <c r="AP412" s="72"/>
    </row>
    <row r="413" spans="1:42" x14ac:dyDescent="0.25">
      <c r="A413" s="71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AI413" s="72"/>
      <c r="AJ413" s="72"/>
      <c r="AK413" s="72"/>
      <c r="AL413" s="72"/>
      <c r="AM413" s="72"/>
      <c r="AN413" s="72"/>
      <c r="AO413" s="72"/>
      <c r="AP413" s="72"/>
    </row>
    <row r="414" spans="1:42" x14ac:dyDescent="0.25">
      <c r="A414" s="71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AI414" s="72"/>
      <c r="AJ414" s="72"/>
      <c r="AK414" s="72"/>
      <c r="AL414" s="72"/>
      <c r="AM414" s="72"/>
      <c r="AN414" s="72"/>
      <c r="AO414" s="72"/>
      <c r="AP414" s="72"/>
    </row>
    <row r="415" spans="1:42" x14ac:dyDescent="0.25">
      <c r="A415" s="71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AI415" s="72"/>
      <c r="AJ415" s="72"/>
      <c r="AK415" s="72"/>
      <c r="AL415" s="72"/>
      <c r="AM415" s="72"/>
      <c r="AN415" s="72"/>
      <c r="AO415" s="72"/>
      <c r="AP415" s="72"/>
    </row>
    <row r="416" spans="1:42" x14ac:dyDescent="0.25">
      <c r="A416" s="71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AI416" s="72"/>
      <c r="AJ416" s="72"/>
      <c r="AK416" s="72"/>
      <c r="AL416" s="72"/>
      <c r="AM416" s="72"/>
      <c r="AN416" s="72"/>
      <c r="AO416" s="72"/>
      <c r="AP416" s="72"/>
    </row>
    <row r="417" spans="1:42" x14ac:dyDescent="0.25">
      <c r="A417" s="71"/>
      <c r="B417" s="99"/>
      <c r="C417" s="99"/>
      <c r="D417" s="99"/>
      <c r="E417" s="99"/>
      <c r="F417" s="100"/>
      <c r="G417" s="99"/>
      <c r="H417" s="99"/>
      <c r="I417" s="101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102"/>
      <c r="Y417" s="72"/>
      <c r="AI417" s="72"/>
      <c r="AJ417" s="72"/>
      <c r="AK417" s="72"/>
      <c r="AL417" s="72"/>
      <c r="AM417" s="72"/>
      <c r="AN417" s="72"/>
      <c r="AO417" s="72"/>
      <c r="AP417" s="72"/>
    </row>
    <row r="418" spans="1:42" x14ac:dyDescent="0.25">
      <c r="A418" s="71"/>
      <c r="B418" s="99"/>
      <c r="C418" s="99"/>
      <c r="D418" s="99"/>
      <c r="E418" s="99"/>
      <c r="F418" s="100"/>
      <c r="G418" s="99"/>
      <c r="H418" s="99"/>
      <c r="I418" s="101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102"/>
      <c r="Y418" s="72"/>
      <c r="AI418" s="72"/>
      <c r="AJ418" s="72"/>
      <c r="AK418" s="72"/>
      <c r="AL418" s="72"/>
      <c r="AM418" s="72"/>
      <c r="AN418" s="72"/>
      <c r="AO418" s="72"/>
      <c r="AP418" s="72"/>
    </row>
    <row r="419" spans="1:42" x14ac:dyDescent="0.25">
      <c r="A419" s="71"/>
      <c r="B419" s="99"/>
      <c r="C419" s="99"/>
      <c r="D419" s="99"/>
      <c r="E419" s="99"/>
      <c r="F419" s="100"/>
      <c r="G419" s="99"/>
      <c r="H419" s="99"/>
      <c r="I419" s="101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102"/>
      <c r="Y419" s="72"/>
      <c r="AI419" s="72"/>
      <c r="AJ419" s="72"/>
      <c r="AK419" s="72"/>
      <c r="AL419" s="72"/>
      <c r="AM419" s="72"/>
      <c r="AN419" s="72"/>
      <c r="AO419" s="72"/>
      <c r="AP419" s="72"/>
    </row>
    <row r="420" spans="1:42" x14ac:dyDescent="0.25">
      <c r="A420" s="71"/>
      <c r="B420" s="99"/>
      <c r="C420" s="99"/>
      <c r="D420" s="99"/>
      <c r="E420" s="99"/>
      <c r="F420" s="100"/>
      <c r="G420" s="99"/>
      <c r="H420" s="99"/>
      <c r="I420" s="101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102"/>
      <c r="Y420" s="72"/>
      <c r="AI420" s="72"/>
      <c r="AJ420" s="72"/>
      <c r="AK420" s="72"/>
      <c r="AL420" s="72"/>
      <c r="AM420" s="72"/>
      <c r="AN420" s="72"/>
      <c r="AO420" s="72"/>
      <c r="AP420" s="72"/>
    </row>
    <row r="421" spans="1:42" x14ac:dyDescent="0.25">
      <c r="A421" s="71"/>
      <c r="Y421" s="72"/>
      <c r="AI421" s="72"/>
      <c r="AJ421" s="72"/>
      <c r="AK421" s="72"/>
      <c r="AL421" s="72"/>
      <c r="AM421" s="72"/>
      <c r="AN421" s="72"/>
      <c r="AO421" s="72"/>
      <c r="AP421" s="72"/>
    </row>
    <row r="422" spans="1:42" x14ac:dyDescent="0.25">
      <c r="A422" s="71"/>
      <c r="Y422" s="72"/>
      <c r="AI422" s="72"/>
      <c r="AJ422" s="72"/>
      <c r="AK422" s="72"/>
      <c r="AL422" s="72"/>
      <c r="AM422" s="72"/>
      <c r="AN422" s="72"/>
      <c r="AO422" s="72"/>
      <c r="AP422" s="72"/>
    </row>
    <row r="423" spans="1:42" x14ac:dyDescent="0.25">
      <c r="A423" s="71"/>
      <c r="Y423" s="72"/>
      <c r="AI423" s="72"/>
      <c r="AJ423" s="72"/>
      <c r="AK423" s="72"/>
      <c r="AL423" s="72"/>
      <c r="AM423" s="72"/>
      <c r="AN423" s="72"/>
      <c r="AO423" s="72"/>
      <c r="AP423" s="72"/>
    </row>
    <row r="424" spans="1:42" x14ac:dyDescent="0.25">
      <c r="A424" s="71"/>
      <c r="Y424" s="72"/>
      <c r="AI424" s="72"/>
      <c r="AJ424" s="72"/>
      <c r="AK424" s="72"/>
      <c r="AL424" s="72"/>
      <c r="AM424" s="72"/>
      <c r="AN424" s="72"/>
      <c r="AO424" s="72"/>
      <c r="AP424" s="72"/>
    </row>
    <row r="425" spans="1:42" x14ac:dyDescent="0.25">
      <c r="A425" s="71"/>
      <c r="Y425" s="72"/>
      <c r="AI425" s="72"/>
      <c r="AJ425" s="72"/>
      <c r="AK425" s="72"/>
      <c r="AL425" s="72"/>
      <c r="AM425" s="72"/>
      <c r="AN425" s="72"/>
      <c r="AO425" s="72"/>
      <c r="AP425" s="72"/>
    </row>
    <row r="426" spans="1:42" x14ac:dyDescent="0.25">
      <c r="A426" s="71"/>
      <c r="Y426" s="72"/>
      <c r="AI426" s="72"/>
      <c r="AJ426" s="72"/>
      <c r="AK426" s="72"/>
      <c r="AL426" s="72"/>
      <c r="AM426" s="72"/>
      <c r="AN426" s="72"/>
      <c r="AO426" s="72"/>
      <c r="AP426" s="72"/>
    </row>
    <row r="427" spans="1:42" x14ac:dyDescent="0.25">
      <c r="A427" s="71"/>
      <c r="B427" s="99"/>
      <c r="C427" s="99"/>
      <c r="D427" s="99"/>
      <c r="E427" s="99"/>
      <c r="F427" s="100"/>
      <c r="G427" s="99"/>
      <c r="H427" s="99"/>
      <c r="I427" s="101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102"/>
      <c r="Y427" s="72"/>
      <c r="AI427" s="72"/>
      <c r="AJ427" s="72"/>
      <c r="AK427" s="72"/>
      <c r="AL427" s="72"/>
      <c r="AM427" s="72"/>
      <c r="AN427" s="72"/>
      <c r="AO427" s="72"/>
      <c r="AP427" s="72"/>
    </row>
    <row r="428" spans="1:42" x14ac:dyDescent="0.25">
      <c r="A428" s="71"/>
      <c r="B428" s="99"/>
      <c r="C428" s="99"/>
      <c r="D428" s="99"/>
      <c r="E428" s="99"/>
      <c r="F428" s="100"/>
      <c r="G428" s="99"/>
      <c r="H428" s="99"/>
      <c r="I428" s="101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102"/>
      <c r="Y428" s="72"/>
      <c r="AI428" s="72"/>
      <c r="AJ428" s="72"/>
      <c r="AK428" s="72"/>
      <c r="AL428" s="72"/>
      <c r="AM428" s="72"/>
      <c r="AN428" s="72"/>
      <c r="AO428" s="72"/>
      <c r="AP428" s="72"/>
    </row>
    <row r="429" spans="1:42" x14ac:dyDescent="0.25">
      <c r="A429" s="71"/>
      <c r="B429" s="99"/>
      <c r="C429" s="99"/>
      <c r="D429" s="99"/>
      <c r="E429" s="99"/>
      <c r="F429" s="100"/>
      <c r="G429" s="99"/>
      <c r="H429" s="99"/>
      <c r="I429" s="101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102"/>
      <c r="Y429" s="72"/>
      <c r="Z429" s="72"/>
      <c r="AA429" s="72"/>
      <c r="AB429" s="72"/>
      <c r="AC429" s="72"/>
      <c r="AD429" s="72"/>
      <c r="AE429" s="72"/>
      <c r="AF429" s="72"/>
      <c r="AI429" s="72"/>
      <c r="AJ429" s="72"/>
      <c r="AK429" s="72"/>
      <c r="AL429" s="72"/>
      <c r="AM429" s="72"/>
      <c r="AN429" s="72"/>
      <c r="AO429" s="72"/>
      <c r="AP429" s="72"/>
    </row>
    <row r="430" spans="1:42" x14ac:dyDescent="0.25">
      <c r="A430" s="71"/>
      <c r="B430" s="99"/>
      <c r="C430" s="99"/>
      <c r="D430" s="99"/>
      <c r="E430" s="99"/>
      <c r="F430" s="100"/>
      <c r="G430" s="99"/>
      <c r="H430" s="99"/>
      <c r="I430" s="101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102"/>
      <c r="Y430" s="72"/>
      <c r="Z430" s="72"/>
      <c r="AA430" s="72"/>
      <c r="AB430" s="72"/>
      <c r="AC430" s="72"/>
      <c r="AD430" s="72"/>
      <c r="AE430" s="72"/>
      <c r="AF430" s="72"/>
      <c r="AI430" s="72"/>
      <c r="AJ430" s="72"/>
      <c r="AK430" s="72"/>
      <c r="AL430" s="72"/>
      <c r="AM430" s="72"/>
      <c r="AN430" s="72"/>
      <c r="AO430" s="72"/>
      <c r="AP430" s="72"/>
    </row>
    <row r="431" spans="1:42" x14ac:dyDescent="0.25">
      <c r="A431" s="71"/>
      <c r="B431" s="99"/>
      <c r="C431" s="99"/>
      <c r="D431" s="99"/>
      <c r="E431" s="99"/>
      <c r="F431" s="100"/>
      <c r="G431" s="99"/>
      <c r="H431" s="99"/>
      <c r="I431" s="101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102"/>
      <c r="Y431" s="72"/>
      <c r="Z431" s="72"/>
      <c r="AA431" s="72"/>
      <c r="AB431" s="72"/>
      <c r="AC431" s="72"/>
      <c r="AD431" s="72"/>
      <c r="AE431" s="72"/>
      <c r="AF431" s="72"/>
      <c r="AI431" s="72"/>
      <c r="AJ431" s="72"/>
      <c r="AK431" s="72"/>
      <c r="AL431" s="72"/>
      <c r="AM431" s="72"/>
      <c r="AN431" s="72"/>
      <c r="AO431" s="72"/>
      <c r="AP431" s="72"/>
    </row>
    <row r="432" spans="1:42" x14ac:dyDescent="0.25">
      <c r="A432" s="71"/>
      <c r="B432" s="99"/>
      <c r="C432" s="99"/>
      <c r="D432" s="99"/>
      <c r="E432" s="99"/>
      <c r="F432" s="100"/>
      <c r="G432" s="99"/>
      <c r="H432" s="99"/>
      <c r="I432" s="101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102"/>
      <c r="Z432" s="72"/>
      <c r="AA432" s="72"/>
      <c r="AB432" s="72"/>
      <c r="AC432" s="72"/>
      <c r="AD432" s="72"/>
      <c r="AE432" s="72"/>
      <c r="AF432" s="72"/>
      <c r="AI432" s="72"/>
      <c r="AJ432" s="72"/>
      <c r="AK432" s="72"/>
      <c r="AL432" s="72"/>
      <c r="AM432" s="72"/>
      <c r="AN432" s="72"/>
      <c r="AO432" s="72"/>
      <c r="AP432" s="72"/>
    </row>
    <row r="433" spans="1:42" x14ac:dyDescent="0.25">
      <c r="A433" s="71"/>
      <c r="Z433" s="72"/>
      <c r="AA433" s="72"/>
      <c r="AB433" s="72"/>
      <c r="AC433" s="72"/>
      <c r="AD433" s="72"/>
      <c r="AE433" s="72"/>
      <c r="AF433" s="72"/>
      <c r="AI433" s="72"/>
      <c r="AJ433" s="72"/>
      <c r="AK433" s="72"/>
      <c r="AL433" s="72"/>
      <c r="AM433" s="72"/>
      <c r="AN433" s="72"/>
      <c r="AO433" s="72"/>
      <c r="AP433" s="72"/>
    </row>
    <row r="434" spans="1:42" x14ac:dyDescent="0.25">
      <c r="A434" s="71"/>
      <c r="Z434" s="72"/>
      <c r="AA434" s="72"/>
      <c r="AB434" s="72"/>
      <c r="AC434" s="72"/>
      <c r="AD434" s="72"/>
      <c r="AE434" s="72"/>
      <c r="AF434" s="72"/>
      <c r="AI434" s="72"/>
      <c r="AJ434" s="72"/>
      <c r="AK434" s="72"/>
      <c r="AL434" s="72"/>
      <c r="AM434" s="72"/>
      <c r="AN434" s="72"/>
      <c r="AO434" s="72"/>
      <c r="AP434" s="72"/>
    </row>
    <row r="435" spans="1:42" x14ac:dyDescent="0.25">
      <c r="A435" s="71"/>
      <c r="I435" s="103"/>
      <c r="J435" s="72"/>
      <c r="K435" s="72"/>
      <c r="L435" s="72"/>
      <c r="M435" s="72"/>
      <c r="N435" s="72"/>
      <c r="O435" s="72"/>
      <c r="P435" s="72"/>
      <c r="Q435" s="72"/>
      <c r="R435" s="72"/>
      <c r="S435" s="104"/>
      <c r="T435" s="104"/>
      <c r="U435" s="104"/>
      <c r="V435" s="104"/>
      <c r="W435" s="72"/>
      <c r="X435" s="105"/>
      <c r="Z435" s="72"/>
      <c r="AA435" s="72"/>
      <c r="AB435" s="72"/>
      <c r="AC435" s="72"/>
      <c r="AD435" s="72"/>
      <c r="AE435" s="72"/>
      <c r="AF435" s="72"/>
      <c r="AI435" s="72"/>
      <c r="AJ435" s="72"/>
      <c r="AK435" s="72"/>
      <c r="AL435" s="72"/>
      <c r="AM435" s="72"/>
      <c r="AN435" s="72"/>
      <c r="AO435" s="72"/>
      <c r="AP435" s="72"/>
    </row>
    <row r="436" spans="1:42" x14ac:dyDescent="0.25">
      <c r="A436" s="71"/>
      <c r="I436" s="103"/>
      <c r="J436" s="72"/>
      <c r="K436" s="72"/>
      <c r="L436" s="72"/>
      <c r="M436" s="72"/>
      <c r="N436" s="72"/>
      <c r="O436" s="72"/>
      <c r="P436" s="72"/>
      <c r="Q436" s="72"/>
      <c r="R436" s="72"/>
      <c r="S436" s="104"/>
      <c r="T436" s="104"/>
      <c r="U436" s="104"/>
      <c r="V436" s="104"/>
      <c r="W436" s="72"/>
      <c r="X436" s="105"/>
      <c r="Z436" s="72"/>
      <c r="AA436" s="72"/>
      <c r="AB436" s="72"/>
      <c r="AC436" s="72"/>
      <c r="AD436" s="72"/>
      <c r="AE436" s="72"/>
      <c r="AF436" s="72"/>
      <c r="AI436" s="72"/>
      <c r="AJ436" s="72"/>
      <c r="AK436" s="72"/>
      <c r="AL436" s="72"/>
      <c r="AM436" s="72"/>
      <c r="AN436" s="72"/>
      <c r="AO436" s="72"/>
      <c r="AP436" s="72"/>
    </row>
    <row r="437" spans="1:42" x14ac:dyDescent="0.25">
      <c r="A437" s="71"/>
      <c r="I437" s="103"/>
      <c r="J437" s="72"/>
      <c r="K437" s="72"/>
      <c r="L437" s="72"/>
      <c r="M437" s="72"/>
      <c r="N437" s="72"/>
      <c r="O437" s="72"/>
      <c r="P437" s="72"/>
      <c r="Q437" s="72"/>
      <c r="R437" s="72"/>
      <c r="S437" s="104"/>
      <c r="T437" s="104"/>
      <c r="U437" s="104"/>
      <c r="V437" s="104"/>
      <c r="W437" s="72"/>
      <c r="X437" s="105"/>
      <c r="Y437" s="72"/>
      <c r="Z437" s="72"/>
      <c r="AA437" s="72"/>
      <c r="AB437" s="72"/>
      <c r="AC437" s="72"/>
      <c r="AD437" s="72"/>
      <c r="AE437" s="72"/>
      <c r="AF437" s="72"/>
      <c r="AI437" s="72"/>
      <c r="AJ437" s="72"/>
      <c r="AK437" s="72"/>
      <c r="AL437" s="72"/>
      <c r="AM437" s="72"/>
      <c r="AN437" s="72"/>
      <c r="AO437" s="72"/>
      <c r="AP437" s="72"/>
    </row>
    <row r="438" spans="1:42" ht="15.75" customHeight="1" x14ac:dyDescent="0.25">
      <c r="A438" s="71"/>
      <c r="I438" s="103"/>
      <c r="J438" s="72"/>
      <c r="K438" s="72"/>
      <c r="L438" s="72"/>
      <c r="M438" s="72"/>
      <c r="N438" s="72"/>
      <c r="O438" s="72"/>
      <c r="P438" s="72"/>
      <c r="Q438" s="72"/>
      <c r="R438" s="72"/>
      <c r="S438" s="104"/>
      <c r="T438" s="104"/>
      <c r="U438" s="104"/>
      <c r="V438" s="104"/>
      <c r="W438" s="72"/>
      <c r="X438" s="105"/>
      <c r="Y438" s="72"/>
      <c r="Z438" s="72"/>
      <c r="AA438" s="72"/>
      <c r="AB438" s="72"/>
      <c r="AC438" s="72"/>
      <c r="AD438" s="72"/>
      <c r="AE438" s="72"/>
      <c r="AF438" s="72"/>
      <c r="AI438" s="72"/>
      <c r="AJ438" s="72"/>
      <c r="AK438" s="72"/>
      <c r="AL438" s="72"/>
      <c r="AM438" s="72"/>
      <c r="AN438" s="72"/>
      <c r="AO438" s="72"/>
      <c r="AP438" s="72"/>
    </row>
    <row r="439" spans="1:42" x14ac:dyDescent="0.25">
      <c r="A439" s="71"/>
      <c r="I439" s="103"/>
      <c r="J439" s="72"/>
      <c r="K439" s="72"/>
      <c r="L439" s="72"/>
      <c r="M439" s="72"/>
      <c r="N439" s="72"/>
      <c r="O439" s="72"/>
      <c r="P439" s="72"/>
      <c r="Q439" s="72"/>
      <c r="R439" s="72"/>
      <c r="S439" s="104"/>
      <c r="T439" s="104"/>
      <c r="U439" s="104"/>
      <c r="V439" s="104"/>
      <c r="W439" s="72"/>
      <c r="X439" s="105"/>
      <c r="Y439" s="72"/>
      <c r="Z439" s="72"/>
      <c r="AA439" s="72"/>
      <c r="AB439" s="72"/>
      <c r="AC439" s="72"/>
      <c r="AD439" s="72"/>
      <c r="AE439" s="72"/>
      <c r="AF439" s="72"/>
      <c r="AI439" s="72"/>
      <c r="AJ439" s="72"/>
      <c r="AK439" s="72"/>
      <c r="AL439" s="72"/>
      <c r="AM439" s="72"/>
      <c r="AN439" s="72"/>
      <c r="AO439" s="72"/>
      <c r="AP439" s="72"/>
    </row>
    <row r="440" spans="1:42" x14ac:dyDescent="0.25">
      <c r="A440" s="71"/>
      <c r="I440" s="103"/>
      <c r="J440" s="72"/>
      <c r="K440" s="72"/>
      <c r="L440" s="72"/>
      <c r="M440" s="72"/>
      <c r="N440" s="72"/>
      <c r="O440" s="72"/>
      <c r="P440" s="72"/>
      <c r="Q440" s="72"/>
      <c r="R440" s="72"/>
      <c r="S440" s="104"/>
      <c r="T440" s="104"/>
      <c r="U440" s="104"/>
      <c r="V440" s="104"/>
      <c r="W440" s="72"/>
      <c r="X440" s="105"/>
      <c r="Y440" s="72"/>
      <c r="Z440" s="72"/>
      <c r="AA440" s="72"/>
      <c r="AB440" s="72"/>
      <c r="AC440" s="72"/>
      <c r="AD440" s="72"/>
      <c r="AE440" s="72"/>
      <c r="AF440" s="72"/>
      <c r="AI440" s="72"/>
      <c r="AJ440" s="72"/>
      <c r="AK440" s="72"/>
      <c r="AL440" s="72"/>
      <c r="AM440" s="72"/>
      <c r="AN440" s="72"/>
      <c r="AO440" s="72"/>
      <c r="AP440" s="72"/>
    </row>
    <row r="441" spans="1:42" x14ac:dyDescent="0.25">
      <c r="A441" s="71"/>
      <c r="B441" s="72"/>
      <c r="C441" s="72"/>
      <c r="I441" s="103"/>
      <c r="J441" s="72"/>
      <c r="K441" s="72"/>
      <c r="L441" s="72"/>
      <c r="M441" s="72"/>
      <c r="N441" s="72"/>
      <c r="O441" s="72"/>
      <c r="P441" s="72"/>
      <c r="Q441" s="72"/>
      <c r="R441" s="72"/>
      <c r="S441" s="104"/>
      <c r="T441" s="104"/>
      <c r="U441" s="104"/>
      <c r="V441" s="104"/>
      <c r="W441" s="72"/>
      <c r="X441" s="105"/>
      <c r="Z441" s="72"/>
      <c r="AA441" s="72"/>
      <c r="AB441" s="72"/>
      <c r="AC441" s="72"/>
      <c r="AD441" s="72"/>
      <c r="AE441" s="72"/>
      <c r="AF441" s="72"/>
      <c r="AI441" s="72"/>
      <c r="AJ441" s="72"/>
      <c r="AK441" s="72"/>
      <c r="AL441" s="72"/>
      <c r="AM441" s="72"/>
      <c r="AN441" s="72"/>
      <c r="AO441" s="72"/>
      <c r="AP441" s="72"/>
    </row>
    <row r="442" spans="1:42" ht="15" customHeight="1" x14ac:dyDescent="0.25">
      <c r="A442" s="71"/>
      <c r="Z442" s="72"/>
      <c r="AA442" s="72"/>
      <c r="AB442" s="72"/>
      <c r="AC442" s="72"/>
      <c r="AD442" s="72"/>
      <c r="AE442" s="72"/>
      <c r="AF442" s="72"/>
    </row>
    <row r="443" spans="1:42" ht="15" customHeight="1" x14ac:dyDescent="0.25">
      <c r="A443" s="71"/>
      <c r="Z443" s="72"/>
      <c r="AA443" s="72"/>
      <c r="AB443" s="72"/>
      <c r="AC443" s="72"/>
      <c r="AD443" s="72"/>
      <c r="AE443" s="72"/>
      <c r="AF443" s="72"/>
    </row>
    <row r="444" spans="1:42" x14ac:dyDescent="0.25">
      <c r="A444" s="71"/>
      <c r="Z444" s="72"/>
      <c r="AA444" s="72"/>
      <c r="AB444" s="72"/>
      <c r="AC444" s="72"/>
      <c r="AD444" s="72"/>
      <c r="AE444" s="72"/>
      <c r="AF444" s="72"/>
    </row>
    <row r="445" spans="1:42" x14ac:dyDescent="0.25">
      <c r="A445" s="71"/>
      <c r="Z445" s="72"/>
      <c r="AA445" s="72"/>
      <c r="AB445" s="72"/>
      <c r="AC445" s="72"/>
      <c r="AD445" s="72"/>
      <c r="AE445" s="72"/>
      <c r="AF445" s="72"/>
    </row>
    <row r="446" spans="1:42" x14ac:dyDescent="0.25">
      <c r="A446" s="71"/>
      <c r="Z446" s="72"/>
      <c r="AA446" s="72"/>
      <c r="AB446" s="72"/>
      <c r="AC446" s="72"/>
      <c r="AD446" s="72"/>
      <c r="AE446" s="72"/>
      <c r="AF446" s="72"/>
    </row>
    <row r="447" spans="1:42" x14ac:dyDescent="0.25">
      <c r="A447" s="71"/>
      <c r="E447" s="87" t="s">
        <v>89</v>
      </c>
      <c r="Z447" s="72"/>
      <c r="AA447" s="72"/>
      <c r="AB447" s="72"/>
      <c r="AC447" s="72"/>
      <c r="AD447" s="72"/>
      <c r="AE447" s="72"/>
      <c r="AF447" s="72"/>
    </row>
    <row r="448" spans="1:42" x14ac:dyDescent="0.25">
      <c r="A448" s="71"/>
      <c r="Z448" s="72"/>
      <c r="AA448" s="72"/>
      <c r="AB448" s="72"/>
      <c r="AC448" s="72"/>
      <c r="AD448" s="72"/>
      <c r="AE448" s="72"/>
      <c r="AF448" s="72"/>
    </row>
    <row r="449" spans="1:32" x14ac:dyDescent="0.25">
      <c r="A449" s="71"/>
      <c r="Z449" s="72"/>
      <c r="AA449" s="72"/>
      <c r="AB449" s="72"/>
      <c r="AC449" s="72"/>
      <c r="AD449" s="72"/>
      <c r="AE449" s="72"/>
      <c r="AF449" s="72"/>
    </row>
    <row r="450" spans="1:32" x14ac:dyDescent="0.25">
      <c r="A450" s="71"/>
      <c r="Z450" s="72"/>
      <c r="AA450" s="72"/>
      <c r="AB450" s="72"/>
      <c r="AC450" s="72"/>
      <c r="AD450" s="72"/>
      <c r="AE450" s="72"/>
      <c r="AF450" s="72"/>
    </row>
    <row r="451" spans="1:32" x14ac:dyDescent="0.25">
      <c r="A451" s="71"/>
      <c r="Z451" s="72"/>
      <c r="AA451" s="72"/>
      <c r="AB451" s="72"/>
      <c r="AC451" s="72"/>
      <c r="AD451" s="72"/>
      <c r="AE451" s="72"/>
      <c r="AF451" s="72"/>
    </row>
    <row r="452" spans="1:32" x14ac:dyDescent="0.25">
      <c r="A452" s="71"/>
      <c r="E452" s="71"/>
      <c r="G452" s="71"/>
      <c r="H452" s="71"/>
      <c r="I452" s="71"/>
      <c r="S452" s="71"/>
      <c r="T452" s="71"/>
      <c r="U452" s="71"/>
      <c r="V452" s="71"/>
      <c r="W452" s="71"/>
      <c r="X452" s="71"/>
      <c r="Z452" s="72"/>
      <c r="AA452" s="72"/>
      <c r="AB452" s="72"/>
      <c r="AC452" s="72"/>
      <c r="AD452" s="72"/>
      <c r="AE452" s="72"/>
      <c r="AF452" s="72"/>
    </row>
    <row r="453" spans="1:32" x14ac:dyDescent="0.25">
      <c r="A453" s="71"/>
      <c r="E453" s="71"/>
      <c r="G453" s="71"/>
      <c r="H453" s="71"/>
      <c r="I453" s="71"/>
      <c r="S453" s="71"/>
      <c r="T453" s="71"/>
      <c r="U453" s="71"/>
      <c r="V453" s="71"/>
      <c r="W453" s="71"/>
      <c r="X453" s="71"/>
      <c r="Z453" s="72"/>
      <c r="AA453" s="72"/>
      <c r="AB453" s="72"/>
      <c r="AC453" s="72"/>
      <c r="AD453" s="72"/>
      <c r="AE453" s="72"/>
      <c r="AF453" s="72"/>
    </row>
    <row r="454" spans="1:32" x14ac:dyDescent="0.25">
      <c r="A454" s="71"/>
      <c r="E454" s="71"/>
      <c r="G454" s="71"/>
      <c r="H454" s="71"/>
      <c r="I454" s="71"/>
      <c r="S454" s="71"/>
      <c r="T454" s="71"/>
      <c r="U454" s="71"/>
      <c r="V454" s="71"/>
      <c r="W454" s="71"/>
      <c r="X454" s="71"/>
      <c r="Z454" s="72"/>
      <c r="AA454" s="72"/>
      <c r="AB454" s="72"/>
      <c r="AC454" s="72"/>
      <c r="AD454" s="72"/>
      <c r="AE454" s="72"/>
      <c r="AF454" s="72"/>
    </row>
    <row r="455" spans="1:32" x14ac:dyDescent="0.25">
      <c r="A455" s="71"/>
      <c r="E455" s="71"/>
      <c r="G455" s="71"/>
      <c r="H455" s="71"/>
      <c r="I455" s="71"/>
      <c r="S455" s="71"/>
      <c r="T455" s="71"/>
      <c r="U455" s="71"/>
      <c r="V455" s="71"/>
      <c r="W455" s="71"/>
      <c r="X455" s="71"/>
      <c r="Z455" s="72"/>
      <c r="AA455" s="72"/>
      <c r="AB455" s="72"/>
      <c r="AC455" s="72"/>
      <c r="AD455" s="72"/>
      <c r="AE455" s="72"/>
      <c r="AF455" s="72"/>
    </row>
    <row r="456" spans="1:32" x14ac:dyDescent="0.25">
      <c r="A456" s="71"/>
      <c r="E456" s="71"/>
      <c r="G456" s="71"/>
      <c r="H456" s="71"/>
      <c r="I456" s="71"/>
      <c r="S456" s="71"/>
      <c r="T456" s="71"/>
      <c r="U456" s="71"/>
      <c r="V456" s="71"/>
      <c r="W456" s="71"/>
      <c r="X456" s="71"/>
      <c r="Z456" s="72"/>
      <c r="AA456" s="72"/>
      <c r="AB456" s="72"/>
      <c r="AC456" s="72"/>
      <c r="AD456" s="72"/>
      <c r="AE456" s="72"/>
      <c r="AF456" s="72"/>
    </row>
    <row r="457" spans="1:32" x14ac:dyDescent="0.25">
      <c r="A457" s="71"/>
      <c r="E457" s="71"/>
      <c r="G457" s="71"/>
      <c r="H457" s="71"/>
      <c r="I457" s="71"/>
      <c r="S457" s="71"/>
      <c r="T457" s="71"/>
      <c r="U457" s="71"/>
      <c r="V457" s="71"/>
      <c r="W457" s="71"/>
      <c r="X457" s="71"/>
      <c r="Z457" s="72"/>
      <c r="AA457" s="72"/>
      <c r="AB457" s="72"/>
      <c r="AC457" s="72"/>
      <c r="AD457" s="72"/>
      <c r="AE457" s="72"/>
      <c r="AF457" s="72"/>
    </row>
    <row r="458" spans="1:32" x14ac:dyDescent="0.25">
      <c r="A458" s="71"/>
      <c r="E458" s="71"/>
      <c r="G458" s="71"/>
      <c r="H458" s="71"/>
      <c r="I458" s="71"/>
      <c r="S458" s="71"/>
      <c r="T458" s="71"/>
      <c r="U458" s="71"/>
      <c r="V458" s="71"/>
      <c r="W458" s="71"/>
      <c r="X458" s="71"/>
      <c r="Z458" s="72"/>
      <c r="AA458" s="72"/>
      <c r="AB458" s="72"/>
      <c r="AC458" s="72"/>
      <c r="AD458" s="72"/>
      <c r="AE458" s="72"/>
      <c r="AF458" s="72"/>
    </row>
    <row r="459" spans="1:32" x14ac:dyDescent="0.25">
      <c r="A459" s="71"/>
      <c r="E459" s="71"/>
      <c r="G459" s="71"/>
      <c r="H459" s="71"/>
      <c r="I459" s="71"/>
      <c r="S459" s="71"/>
      <c r="T459" s="71"/>
      <c r="U459" s="71"/>
      <c r="V459" s="71"/>
      <c r="W459" s="71"/>
      <c r="X459" s="71"/>
      <c r="Z459" s="72"/>
      <c r="AA459" s="72"/>
      <c r="AB459" s="72"/>
      <c r="AC459" s="72"/>
      <c r="AD459" s="72"/>
      <c r="AE459" s="72"/>
      <c r="AF459" s="72"/>
    </row>
  </sheetData>
  <mergeCells count="3">
    <mergeCell ref="B2:C2"/>
    <mergeCell ref="O2:T2"/>
    <mergeCell ref="B5:C5"/>
  </mergeCells>
  <pageMargins left="0.51" right="0.56000000000000005" top="1.52" bottom="1" header="0.53" footer="0.49212598499999999"/>
  <pageSetup scale="10" orientation="portrait" horizontalDpi="360" verticalDpi="36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113" r:id="rId4" name="Spinner 1">
              <controlPr defaultSize="0" autoPict="0">
                <anchor moveWithCells="1" sizeWithCells="1">
                  <from>
                    <xdr:col>19</xdr:col>
                    <xdr:colOff>9525</xdr:colOff>
                    <xdr:row>4</xdr:row>
                    <xdr:rowOff>66675</xdr:rowOff>
                  </from>
                  <to>
                    <xdr:col>19</xdr:col>
                    <xdr:colOff>361950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4" r:id="rId5" name="Spinner 2">
              <controlPr defaultSize="0" autoPict="0">
                <anchor moveWithCells="1" sizeWithCells="1">
                  <from>
                    <xdr:col>16</xdr:col>
                    <xdr:colOff>9525</xdr:colOff>
                    <xdr:row>4</xdr:row>
                    <xdr:rowOff>57150</xdr:rowOff>
                  </from>
                  <to>
                    <xdr:col>16</xdr:col>
                    <xdr:colOff>361950</xdr:colOff>
                    <xdr:row>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Real Model</vt:lpstr>
      <vt:lpstr>Corrected Model</vt:lpstr>
      <vt:lpstr>Linear Regression 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Каб13-1</cp:lastModifiedBy>
  <cp:lastPrinted>2013-04-21T17:19:24Z</cp:lastPrinted>
  <dcterms:created xsi:type="dcterms:W3CDTF">2016-12-01T01:32:01Z</dcterms:created>
  <dcterms:modified xsi:type="dcterms:W3CDTF">2017-01-19T13:24:14Z</dcterms:modified>
</cp:coreProperties>
</file>