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omments4.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00" windowWidth="19920" windowHeight="7425" tabRatio="758"/>
  </bookViews>
  <sheets>
    <sheet name="SixSigmaPreanalytica(FRACAS)" sheetId="5" r:id="rId1"/>
    <sheet name="SixSigmaAnalytica(3FEMA)" sheetId="4" r:id="rId2"/>
    <sheet name="SixSigmaAnalytica(2FEMA)" sheetId="7" r:id="rId3"/>
    <sheet name="SixSigmaAnalytica(OCCURRENCE)" sheetId="3" r:id="rId4"/>
  </sheets>
  <definedNames>
    <definedName name="_xlnm._FilterDatabase" localSheetId="3" hidden="1">'SixSigmaAnalytica(OCCURRENCE)'!$B$1:$AB$398</definedName>
    <definedName name="_xlnm._FilterDatabase" localSheetId="0" hidden="1">'SixSigmaPreanalytica(FRACAS)'!$B$1:$I$65</definedName>
    <definedName name="_xlnm.Criteria" localSheetId="3">'SixSigmaAnalytica(OCCURRENCE)'!$S$301:$S$301</definedName>
    <definedName name="_xlnm.Print_Area" localSheetId="3">'SixSigmaAnalytica(OCCURRENCE)'!$A$1:$K$37</definedName>
  </definedNames>
  <calcPr calcId="125725"/>
</workbook>
</file>

<file path=xl/calcChain.xml><?xml version="1.0" encoding="utf-8"?>
<calcChain xmlns="http://schemas.openxmlformats.org/spreadsheetml/2006/main">
  <c r="M3" i="7"/>
  <c r="M4"/>
  <c r="M6"/>
  <c r="M8"/>
  <c r="M9"/>
  <c r="M10"/>
  <c r="M11"/>
  <c r="M2"/>
  <c r="I11"/>
  <c r="J11" s="1"/>
  <c r="I10"/>
  <c r="J10" s="1"/>
  <c r="K9"/>
  <c r="I9"/>
  <c r="J9" s="1"/>
  <c r="I8"/>
  <c r="J8" s="1"/>
  <c r="I6"/>
  <c r="K6" s="1"/>
  <c r="K4"/>
  <c r="I4"/>
  <c r="J4" s="1"/>
  <c r="I3"/>
  <c r="J3" s="1"/>
  <c r="I2"/>
  <c r="J2" s="1"/>
  <c r="R2" i="4"/>
  <c r="R3"/>
  <c r="R4"/>
  <c r="R5"/>
  <c r="R6"/>
  <c r="R7"/>
  <c r="R8"/>
  <c r="R9"/>
  <c r="R10"/>
  <c r="R11"/>
  <c r="R12"/>
  <c r="G2" i="5"/>
  <c r="J2" s="1"/>
  <c r="G3"/>
  <c r="J3" s="1"/>
  <c r="J16"/>
  <c r="J15"/>
  <c r="J14"/>
  <c r="J13"/>
  <c r="J12"/>
  <c r="J11"/>
  <c r="J10"/>
  <c r="J9"/>
  <c r="J8"/>
  <c r="J7"/>
  <c r="J6"/>
  <c r="J5"/>
  <c r="J4"/>
  <c r="I10" i="4"/>
  <c r="P10" s="1"/>
  <c r="S10" s="1"/>
  <c r="I2"/>
  <c r="I4"/>
  <c r="I6"/>
  <c r="P6" s="1"/>
  <c r="S6" s="1"/>
  <c r="P4"/>
  <c r="S4" s="1"/>
  <c r="P2"/>
  <c r="Q93" i="3"/>
  <c r="Q94"/>
  <c r="Q95"/>
  <c r="Q96"/>
  <c r="Q97"/>
  <c r="Q98"/>
  <c r="Q99"/>
  <c r="Q100"/>
  <c r="Q101"/>
  <c r="Q102"/>
  <c r="Q103"/>
  <c r="Q104"/>
  <c r="Q105"/>
  <c r="Q106"/>
  <c r="Q107"/>
  <c r="Q108"/>
  <c r="Q109"/>
  <c r="Q110"/>
  <c r="Q111"/>
  <c r="Q112"/>
  <c r="Q113"/>
  <c r="Q114"/>
  <c r="Q115"/>
  <c r="Q116"/>
  <c r="Q117"/>
  <c r="Q118"/>
  <c r="Q119"/>
  <c r="Q120"/>
  <c r="Q121"/>
  <c r="Q122"/>
  <c r="Q123"/>
  <c r="Q86"/>
  <c r="Q87"/>
  <c r="Q88"/>
  <c r="Q4"/>
  <c r="Q5"/>
  <c r="Q6"/>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3"/>
  <c r="Q398"/>
  <c r="Q397"/>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10"/>
  <c r="Q311"/>
  <c r="Q312"/>
  <c r="Q313"/>
  <c r="Q314"/>
  <c r="Q315"/>
  <c r="Q309"/>
  <c r="Q308"/>
  <c r="Q307"/>
  <c r="Q291"/>
  <c r="Q292"/>
  <c r="Q293"/>
  <c r="Q294"/>
  <c r="Q295"/>
  <c r="Q296"/>
  <c r="Q297"/>
  <c r="Q298"/>
  <c r="Q299"/>
  <c r="Q300"/>
  <c r="Q290"/>
  <c r="Q289"/>
  <c r="Q283"/>
  <c r="Q284"/>
  <c r="Q285"/>
  <c r="Q286"/>
  <c r="Q281"/>
  <c r="Q282"/>
  <c r="Q280"/>
  <c r="Q279"/>
  <c r="Q267"/>
  <c r="Q268"/>
  <c r="Q269"/>
  <c r="Q270"/>
  <c r="Q271"/>
  <c r="Q272"/>
  <c r="Q273"/>
  <c r="Q274"/>
  <c r="Q275"/>
  <c r="Q276"/>
  <c r="Q266"/>
  <c r="Q265"/>
  <c r="Q259"/>
  <c r="Q260"/>
  <c r="Q258"/>
  <c r="Q257"/>
  <c r="Q241"/>
  <c r="Q242"/>
  <c r="Q243"/>
  <c r="Q244"/>
  <c r="Q245"/>
  <c r="Q246"/>
  <c r="Q247"/>
  <c r="Q248"/>
  <c r="Q249"/>
  <c r="Q250"/>
  <c r="Q251"/>
  <c r="Q252"/>
  <c r="Q253"/>
  <c r="Q254"/>
  <c r="Q240"/>
  <c r="Q239"/>
  <c r="Q238"/>
  <c r="Q237"/>
  <c r="Q234"/>
  <c r="Q233"/>
  <c r="Q232"/>
  <c r="Q213"/>
  <c r="Q214"/>
  <c r="Q215"/>
  <c r="Q216"/>
  <c r="Q217"/>
  <c r="Q218"/>
  <c r="Q219"/>
  <c r="Q220"/>
  <c r="Q221"/>
  <c r="Q222"/>
  <c r="Q223"/>
  <c r="Q224"/>
  <c r="Q225"/>
  <c r="Q226"/>
  <c r="Q227"/>
  <c r="Q228"/>
  <c r="Q212"/>
  <c r="Q211"/>
  <c r="Q191"/>
  <c r="Q192"/>
  <c r="Q193"/>
  <c r="Q194"/>
  <c r="Q195"/>
  <c r="Q196"/>
  <c r="Q197"/>
  <c r="Q198"/>
  <c r="Q199"/>
  <c r="Q200"/>
  <c r="Q201"/>
  <c r="Q202"/>
  <c r="Q203"/>
  <c r="Q204"/>
  <c r="Q205"/>
  <c r="Q206"/>
  <c r="Q207"/>
  <c r="Q208"/>
  <c r="Q190"/>
  <c r="Q189"/>
  <c r="Q155"/>
  <c r="Q156"/>
  <c r="Q157"/>
  <c r="Q158"/>
  <c r="Q159"/>
  <c r="Q160"/>
  <c r="Q161"/>
  <c r="Q162"/>
  <c r="Q163"/>
  <c r="Q164"/>
  <c r="Q165"/>
  <c r="Q166"/>
  <c r="Q167"/>
  <c r="Q168"/>
  <c r="Q169"/>
  <c r="Q170"/>
  <c r="Q171"/>
  <c r="Q172"/>
  <c r="Q173"/>
  <c r="Q174"/>
  <c r="Q175"/>
  <c r="Q176"/>
  <c r="Q177"/>
  <c r="Q178"/>
  <c r="Q179"/>
  <c r="Q180"/>
  <c r="Q181"/>
  <c r="Q182"/>
  <c r="Q183"/>
  <c r="Q184"/>
  <c r="Q185"/>
  <c r="Q186"/>
  <c r="Q154"/>
  <c r="Q153"/>
  <c r="Q129"/>
  <c r="Q128"/>
  <c r="Q127"/>
  <c r="Q126"/>
  <c r="Q125"/>
  <c r="Q124"/>
  <c r="Q92"/>
  <c r="Q91"/>
  <c r="Q2"/>
  <c r="Q130"/>
  <c r="S2" i="4"/>
  <c r="O10"/>
  <c r="J12"/>
  <c r="J10"/>
  <c r="J6"/>
  <c r="J4"/>
  <c r="I11"/>
  <c r="O11" s="1"/>
  <c r="I9"/>
  <c r="O9" s="1"/>
  <c r="I8"/>
  <c r="O8" s="1"/>
  <c r="J2"/>
  <c r="O4" i="3"/>
  <c r="P4" s="1"/>
  <c r="J7" i="4"/>
  <c r="K2" i="7" l="1"/>
  <c r="K11"/>
  <c r="K3"/>
  <c r="K8"/>
  <c r="K10"/>
  <c r="J6"/>
  <c r="J8" i="4"/>
  <c r="P9"/>
  <c r="S9" s="1"/>
  <c r="P8"/>
  <c r="S8" s="1"/>
  <c r="P11"/>
  <c r="S5"/>
  <c r="S7"/>
  <c r="J9"/>
  <c r="J11"/>
  <c r="S12" l="1"/>
  <c r="S11"/>
  <c r="J5"/>
  <c r="I3"/>
  <c r="G4" i="5"/>
  <c r="G5"/>
  <c r="G6"/>
  <c r="G7"/>
  <c r="G8"/>
  <c r="G9"/>
  <c r="G10"/>
  <c r="G11"/>
  <c r="G12"/>
  <c r="G13"/>
  <c r="G14"/>
  <c r="G15"/>
  <c r="G16"/>
  <c r="J3" i="4" l="1"/>
  <c r="P3"/>
  <c r="S3" s="1"/>
  <c r="L9" i="5"/>
  <c r="L15"/>
  <c r="F16"/>
  <c r="L16" s="1"/>
  <c r="F15"/>
  <c r="I15"/>
  <c r="H15" s="1"/>
  <c r="F14"/>
  <c r="I16" l="1"/>
  <c r="H16" s="1"/>
  <c r="I14"/>
  <c r="H14" s="1"/>
  <c r="F10" l="1"/>
  <c r="L10"/>
  <c r="F11"/>
  <c r="I11" s="1"/>
  <c r="H11" s="1"/>
  <c r="L14"/>
  <c r="F12"/>
  <c r="L12" s="1"/>
  <c r="F13"/>
  <c r="I13" s="1"/>
  <c r="H13" s="1"/>
  <c r="I10" l="1"/>
  <c r="H10" s="1"/>
  <c r="I12"/>
  <c r="H12" s="1"/>
  <c r="L8"/>
  <c r="L3" l="1"/>
  <c r="L6"/>
  <c r="L11"/>
  <c r="L13"/>
  <c r="F9"/>
  <c r="F8"/>
  <c r="I8" s="1"/>
  <c r="H8" s="1"/>
  <c r="F7"/>
  <c r="I7" s="1"/>
  <c r="H7" s="1"/>
  <c r="F6"/>
  <c r="F5"/>
  <c r="I5" s="1"/>
  <c r="H5" s="1"/>
  <c r="F4"/>
  <c r="F3"/>
  <c r="I3" s="1"/>
  <c r="H3" s="1"/>
  <c r="F2"/>
  <c r="L4" l="1"/>
  <c r="I2"/>
  <c r="H2" s="1"/>
  <c r="L2"/>
  <c r="L5"/>
  <c r="I4"/>
  <c r="H4" s="1"/>
  <c r="I6"/>
  <c r="H6" s="1"/>
  <c r="I9"/>
  <c r="H9" s="1"/>
  <c r="O6" i="4"/>
  <c r="O4"/>
  <c r="O3"/>
  <c r="O2"/>
  <c r="E414" i="3" l="1"/>
  <c r="E413"/>
  <c r="R398"/>
  <c r="O398"/>
  <c r="P398" s="1"/>
  <c r="M398"/>
  <c r="L398"/>
  <c r="R397"/>
  <c r="O397"/>
  <c r="P397" s="1"/>
  <c r="M397"/>
  <c r="L397"/>
  <c r="R396"/>
  <c r="O396"/>
  <c r="P396" s="1"/>
  <c r="M396"/>
  <c r="L396"/>
  <c r="R395"/>
  <c r="O395"/>
  <c r="P395" s="1"/>
  <c r="M395"/>
  <c r="L395"/>
  <c r="R394"/>
  <c r="O394"/>
  <c r="P394" s="1"/>
  <c r="M394"/>
  <c r="L394"/>
  <c r="R393"/>
  <c r="O393"/>
  <c r="P393" s="1"/>
  <c r="M393"/>
  <c r="L393"/>
  <c r="R392"/>
  <c r="O392"/>
  <c r="P392" s="1"/>
  <c r="M392"/>
  <c r="L392"/>
  <c r="R391"/>
  <c r="O391"/>
  <c r="P391" s="1"/>
  <c r="M391"/>
  <c r="L391"/>
  <c r="R390"/>
  <c r="O390"/>
  <c r="P390" s="1"/>
  <c r="M390"/>
  <c r="L390"/>
  <c r="R389"/>
  <c r="O389"/>
  <c r="P389" s="1"/>
  <c r="M389"/>
  <c r="L389"/>
  <c r="R388"/>
  <c r="O388"/>
  <c r="P388" s="1"/>
  <c r="M388"/>
  <c r="L388"/>
  <c r="R387"/>
  <c r="O387"/>
  <c r="P387" s="1"/>
  <c r="M387"/>
  <c r="L387"/>
  <c r="R386"/>
  <c r="O386"/>
  <c r="P386" s="1"/>
  <c r="M386"/>
  <c r="L386"/>
  <c r="R385"/>
  <c r="O385"/>
  <c r="P385" s="1"/>
  <c r="M385"/>
  <c r="L385"/>
  <c r="R384"/>
  <c r="O384"/>
  <c r="P384" s="1"/>
  <c r="M384"/>
  <c r="L384"/>
  <c r="R383"/>
  <c r="O383"/>
  <c r="P383" s="1"/>
  <c r="M383"/>
  <c r="L383"/>
  <c r="R382"/>
  <c r="O382"/>
  <c r="P382" s="1"/>
  <c r="M382"/>
  <c r="L382"/>
  <c r="R381"/>
  <c r="O381"/>
  <c r="P381" s="1"/>
  <c r="M381"/>
  <c r="L381"/>
  <c r="R380"/>
  <c r="O380"/>
  <c r="P380" s="1"/>
  <c r="M380"/>
  <c r="L380"/>
  <c r="R379"/>
  <c r="O379"/>
  <c r="P379" s="1"/>
  <c r="M379"/>
  <c r="L379"/>
  <c r="R378"/>
  <c r="O378"/>
  <c r="P378" s="1"/>
  <c r="M378"/>
  <c r="L378"/>
  <c r="R377"/>
  <c r="O377"/>
  <c r="P377" s="1"/>
  <c r="M377"/>
  <c r="L377"/>
  <c r="R376"/>
  <c r="O376"/>
  <c r="P376" s="1"/>
  <c r="M376"/>
  <c r="L376"/>
  <c r="R375"/>
  <c r="O375"/>
  <c r="P375" s="1"/>
  <c r="M375"/>
  <c r="L375"/>
  <c r="R374"/>
  <c r="O374"/>
  <c r="P374" s="1"/>
  <c r="M374"/>
  <c r="L374"/>
  <c r="R373"/>
  <c r="O373"/>
  <c r="P373" s="1"/>
  <c r="M373"/>
  <c r="L373"/>
  <c r="R372"/>
  <c r="O372"/>
  <c r="P372" s="1"/>
  <c r="M372"/>
  <c r="L372"/>
  <c r="R371"/>
  <c r="O371"/>
  <c r="P371" s="1"/>
  <c r="M371"/>
  <c r="L371"/>
  <c r="R370"/>
  <c r="O370"/>
  <c r="P370" s="1"/>
  <c r="M370"/>
  <c r="L370"/>
  <c r="R369"/>
  <c r="O369"/>
  <c r="P369" s="1"/>
  <c r="M369"/>
  <c r="L369"/>
  <c r="R368"/>
  <c r="O368"/>
  <c r="P368" s="1"/>
  <c r="M368"/>
  <c r="L368"/>
  <c r="R367"/>
  <c r="O367"/>
  <c r="P367" s="1"/>
  <c r="M367"/>
  <c r="L367"/>
  <c r="R366"/>
  <c r="O366"/>
  <c r="P366" s="1"/>
  <c r="M366"/>
  <c r="L366"/>
  <c r="R365"/>
  <c r="O365"/>
  <c r="P365" s="1"/>
  <c r="M365"/>
  <c r="L365"/>
  <c r="R364"/>
  <c r="O364"/>
  <c r="P364" s="1"/>
  <c r="M364"/>
  <c r="L364"/>
  <c r="R363"/>
  <c r="O363"/>
  <c r="P363" s="1"/>
  <c r="M363"/>
  <c r="L363"/>
  <c r="R362"/>
  <c r="O362"/>
  <c r="P362" s="1"/>
  <c r="M362"/>
  <c r="L362"/>
  <c r="R361"/>
  <c r="O361"/>
  <c r="P361" s="1"/>
  <c r="M361"/>
  <c r="L361"/>
  <c r="R360"/>
  <c r="O360"/>
  <c r="P360" s="1"/>
  <c r="M360"/>
  <c r="L360"/>
  <c r="R359"/>
  <c r="O359"/>
  <c r="P359" s="1"/>
  <c r="M359"/>
  <c r="L359"/>
  <c r="R358"/>
  <c r="O358"/>
  <c r="P358" s="1"/>
  <c r="M358"/>
  <c r="L358"/>
  <c r="R357"/>
  <c r="O357"/>
  <c r="P357" s="1"/>
  <c r="M357"/>
  <c r="L357"/>
  <c r="R356"/>
  <c r="O356"/>
  <c r="P356" s="1"/>
  <c r="M356"/>
  <c r="L356"/>
  <c r="R355"/>
  <c r="O355"/>
  <c r="P355" s="1"/>
  <c r="M355"/>
  <c r="L355"/>
  <c r="R354"/>
  <c r="O354"/>
  <c r="P354" s="1"/>
  <c r="M354"/>
  <c r="L354"/>
  <c r="R353"/>
  <c r="O353"/>
  <c r="P353" s="1"/>
  <c r="M353"/>
  <c r="L353"/>
  <c r="R352"/>
  <c r="O352"/>
  <c r="P352" s="1"/>
  <c r="M352"/>
  <c r="L352"/>
  <c r="R351"/>
  <c r="O351"/>
  <c r="P351" s="1"/>
  <c r="M351"/>
  <c r="L351"/>
  <c r="R350"/>
  <c r="O350"/>
  <c r="P350" s="1"/>
  <c r="M350"/>
  <c r="L350"/>
  <c r="R349"/>
  <c r="O349"/>
  <c r="P349" s="1"/>
  <c r="M349"/>
  <c r="L349"/>
  <c r="R348"/>
  <c r="O348"/>
  <c r="P348" s="1"/>
  <c r="M348"/>
  <c r="L348"/>
  <c r="R347"/>
  <c r="O347"/>
  <c r="P347" s="1"/>
  <c r="M347"/>
  <c r="L347"/>
  <c r="R346"/>
  <c r="O346"/>
  <c r="P346" s="1"/>
  <c r="M346"/>
  <c r="L346"/>
  <c r="R345"/>
  <c r="O345"/>
  <c r="P345" s="1"/>
  <c r="M345"/>
  <c r="L345"/>
  <c r="R344"/>
  <c r="O344"/>
  <c r="P344" s="1"/>
  <c r="M344"/>
  <c r="L344"/>
  <c r="R343"/>
  <c r="O343"/>
  <c r="P343" s="1"/>
  <c r="M343"/>
  <c r="L343"/>
  <c r="R342"/>
  <c r="O342"/>
  <c r="P342" s="1"/>
  <c r="M342"/>
  <c r="L342"/>
  <c r="R341"/>
  <c r="O341"/>
  <c r="P341" s="1"/>
  <c r="M341"/>
  <c r="L341"/>
  <c r="R340"/>
  <c r="O340"/>
  <c r="P340" s="1"/>
  <c r="M340"/>
  <c r="L340"/>
  <c r="R339"/>
  <c r="O339"/>
  <c r="P339" s="1"/>
  <c r="M339"/>
  <c r="L339"/>
  <c r="R338"/>
  <c r="O338"/>
  <c r="P338" s="1"/>
  <c r="M338"/>
  <c r="L338"/>
  <c r="R337"/>
  <c r="O337"/>
  <c r="P337" s="1"/>
  <c r="M337"/>
  <c r="L337"/>
  <c r="R336"/>
  <c r="O336"/>
  <c r="P336" s="1"/>
  <c r="M336"/>
  <c r="L336"/>
  <c r="R335"/>
  <c r="O335"/>
  <c r="P335" s="1"/>
  <c r="M335"/>
  <c r="L335"/>
  <c r="R334"/>
  <c r="O334"/>
  <c r="P334" s="1"/>
  <c r="M334"/>
  <c r="L334"/>
  <c r="R333"/>
  <c r="O333"/>
  <c r="P333" s="1"/>
  <c r="M333"/>
  <c r="L333"/>
  <c r="R332"/>
  <c r="O332"/>
  <c r="P332" s="1"/>
  <c r="M332"/>
  <c r="L332"/>
  <c r="R331"/>
  <c r="O331"/>
  <c r="P331" s="1"/>
  <c r="M331"/>
  <c r="L331"/>
  <c r="R330"/>
  <c r="O330"/>
  <c r="P330" s="1"/>
  <c r="M330"/>
  <c r="L330"/>
  <c r="R329"/>
  <c r="O329"/>
  <c r="P329" s="1"/>
  <c r="M329"/>
  <c r="L329"/>
  <c r="R328"/>
  <c r="O328"/>
  <c r="P328" s="1"/>
  <c r="M328"/>
  <c r="L328"/>
  <c r="R327"/>
  <c r="O327"/>
  <c r="P327" s="1"/>
  <c r="M327"/>
  <c r="L327"/>
  <c r="R326"/>
  <c r="O326"/>
  <c r="P326" s="1"/>
  <c r="M326"/>
  <c r="L326"/>
  <c r="R325"/>
  <c r="O325"/>
  <c r="P325" s="1"/>
  <c r="M325"/>
  <c r="L325"/>
  <c r="R324"/>
  <c r="O324"/>
  <c r="P324" s="1"/>
  <c r="M324"/>
  <c r="L324"/>
  <c r="R323"/>
  <c r="O323"/>
  <c r="P323" s="1"/>
  <c r="M323"/>
  <c r="L323"/>
  <c r="R322"/>
  <c r="O322"/>
  <c r="P322" s="1"/>
  <c r="M322"/>
  <c r="L322"/>
  <c r="R321"/>
  <c r="O321"/>
  <c r="P321" s="1"/>
  <c r="M321"/>
  <c r="L321"/>
  <c r="R320"/>
  <c r="O320"/>
  <c r="P320" s="1"/>
  <c r="M320"/>
  <c r="L320"/>
  <c r="R319"/>
  <c r="O319"/>
  <c r="P319" s="1"/>
  <c r="M319"/>
  <c r="L319"/>
  <c r="R318"/>
  <c r="O318"/>
  <c r="P318" s="1"/>
  <c r="M318"/>
  <c r="L318"/>
  <c r="R317"/>
  <c r="O317"/>
  <c r="P317" s="1"/>
  <c r="M317"/>
  <c r="L317"/>
  <c r="R316"/>
  <c r="O316"/>
  <c r="P316" s="1"/>
  <c r="M316"/>
  <c r="L316"/>
  <c r="R315"/>
  <c r="O315"/>
  <c r="P315" s="1"/>
  <c r="M315"/>
  <c r="L315"/>
  <c r="R314"/>
  <c r="O314"/>
  <c r="P314" s="1"/>
  <c r="M314"/>
  <c r="L314"/>
  <c r="R313"/>
  <c r="O313"/>
  <c r="P313" s="1"/>
  <c r="M313"/>
  <c r="L313"/>
  <c r="R312"/>
  <c r="O312"/>
  <c r="P312" s="1"/>
  <c r="M312"/>
  <c r="L312"/>
  <c r="R311"/>
  <c r="O311"/>
  <c r="P311" s="1"/>
  <c r="M311"/>
  <c r="L311"/>
  <c r="R310"/>
  <c r="O310"/>
  <c r="P310" s="1"/>
  <c r="M310"/>
  <c r="L310"/>
  <c r="R309"/>
  <c r="O309"/>
  <c r="P309" s="1"/>
  <c r="M309"/>
  <c r="L309"/>
  <c r="R308"/>
  <c r="O308"/>
  <c r="P308" s="1"/>
  <c r="M308"/>
  <c r="L308"/>
  <c r="R307"/>
  <c r="O307"/>
  <c r="P307" s="1"/>
  <c r="M307"/>
  <c r="L307"/>
  <c r="R306"/>
  <c r="R305"/>
  <c r="R304"/>
  <c r="R303"/>
  <c r="R302"/>
  <c r="R301"/>
  <c r="R300"/>
  <c r="O300"/>
  <c r="P300" s="1"/>
  <c r="M300"/>
  <c r="L300"/>
  <c r="R299"/>
  <c r="O299"/>
  <c r="P299" s="1"/>
  <c r="M299"/>
  <c r="L299"/>
  <c r="R298"/>
  <c r="O298"/>
  <c r="P298" s="1"/>
  <c r="M298"/>
  <c r="L298"/>
  <c r="R297"/>
  <c r="O297"/>
  <c r="P297" s="1"/>
  <c r="M297"/>
  <c r="L297"/>
  <c r="R296"/>
  <c r="O296"/>
  <c r="P296" s="1"/>
  <c r="M296"/>
  <c r="L296"/>
  <c r="R295"/>
  <c r="O295"/>
  <c r="P295" s="1"/>
  <c r="M295"/>
  <c r="L295"/>
  <c r="R294"/>
  <c r="O294"/>
  <c r="P294" s="1"/>
  <c r="M294"/>
  <c r="L294"/>
  <c r="R293"/>
  <c r="O293"/>
  <c r="P293" s="1"/>
  <c r="M293"/>
  <c r="L293"/>
  <c r="R292"/>
  <c r="O292"/>
  <c r="P292" s="1"/>
  <c r="R291"/>
  <c r="O291"/>
  <c r="P291" s="1"/>
  <c r="R290"/>
  <c r="O290"/>
  <c r="P290" s="1"/>
  <c r="R289"/>
  <c r="O289"/>
  <c r="P289" s="1"/>
  <c r="R288"/>
  <c r="R287"/>
  <c r="R286"/>
  <c r="O286"/>
  <c r="P286" s="1"/>
  <c r="M286"/>
  <c r="L286"/>
  <c r="R285"/>
  <c r="O285"/>
  <c r="P285" s="1"/>
  <c r="M285"/>
  <c r="L285"/>
  <c r="R284"/>
  <c r="O284"/>
  <c r="P284" s="1"/>
  <c r="M284"/>
  <c r="L284"/>
  <c r="R283"/>
  <c r="O283"/>
  <c r="P283" s="1"/>
  <c r="M283"/>
  <c r="L283"/>
  <c r="R282"/>
  <c r="O282"/>
  <c r="P282" s="1"/>
  <c r="R281"/>
  <c r="O281"/>
  <c r="P281" s="1"/>
  <c r="R280"/>
  <c r="O280"/>
  <c r="P280" s="1"/>
  <c r="R279"/>
  <c r="O279"/>
  <c r="P279" s="1"/>
  <c r="R278"/>
  <c r="R277"/>
  <c r="R276"/>
  <c r="O276"/>
  <c r="P276" s="1"/>
  <c r="R275"/>
  <c r="O275"/>
  <c r="P275" s="1"/>
  <c r="R274"/>
  <c r="O274"/>
  <c r="P274" s="1"/>
  <c r="M274"/>
  <c r="L274"/>
  <c r="R273"/>
  <c r="O273"/>
  <c r="P273" s="1"/>
  <c r="M273"/>
  <c r="L273"/>
  <c r="R272"/>
  <c r="O272"/>
  <c r="P272" s="1"/>
  <c r="M272"/>
  <c r="L272"/>
  <c r="R271"/>
  <c r="O271"/>
  <c r="P271" s="1"/>
  <c r="M271"/>
  <c r="L271"/>
  <c r="R270"/>
  <c r="O270"/>
  <c r="P270" s="1"/>
  <c r="R269"/>
  <c r="O269"/>
  <c r="P269" s="1"/>
  <c r="R268"/>
  <c r="O268"/>
  <c r="P268" s="1"/>
  <c r="M268"/>
  <c r="L268"/>
  <c r="R267"/>
  <c r="O267"/>
  <c r="P267" s="1"/>
  <c r="M267"/>
  <c r="L267"/>
  <c r="R266"/>
  <c r="O266"/>
  <c r="P266" s="1"/>
  <c r="M266"/>
  <c r="L266"/>
  <c r="R265"/>
  <c r="O265"/>
  <c r="P265" s="1"/>
  <c r="M265"/>
  <c r="L265"/>
  <c r="R264"/>
  <c r="R263"/>
  <c r="R262"/>
  <c r="R261"/>
  <c r="R260"/>
  <c r="O260"/>
  <c r="P260" s="1"/>
  <c r="R259"/>
  <c r="O259"/>
  <c r="P259" s="1"/>
  <c r="R258"/>
  <c r="O258"/>
  <c r="P258" s="1"/>
  <c r="R257"/>
  <c r="O257"/>
  <c r="P257" s="1"/>
  <c r="R256"/>
  <c r="R255"/>
  <c r="R254"/>
  <c r="O254"/>
  <c r="P254" s="1"/>
  <c r="M254"/>
  <c r="L254"/>
  <c r="R253"/>
  <c r="O253"/>
  <c r="P253" s="1"/>
  <c r="M253"/>
  <c r="L253"/>
  <c r="R252"/>
  <c r="O252"/>
  <c r="P252" s="1"/>
  <c r="M252"/>
  <c r="L252"/>
  <c r="R251"/>
  <c r="O251"/>
  <c r="P251" s="1"/>
  <c r="M251"/>
  <c r="L251"/>
  <c r="R250"/>
  <c r="O250"/>
  <c r="P250" s="1"/>
  <c r="M250"/>
  <c r="L250"/>
  <c r="R249"/>
  <c r="O249"/>
  <c r="P249" s="1"/>
  <c r="M249"/>
  <c r="L249"/>
  <c r="R248"/>
  <c r="O248"/>
  <c r="P248" s="1"/>
  <c r="M248"/>
  <c r="L248"/>
  <c r="R247"/>
  <c r="O247"/>
  <c r="P247" s="1"/>
  <c r="M247"/>
  <c r="L247"/>
  <c r="R246"/>
  <c r="O246"/>
  <c r="P246" s="1"/>
  <c r="M246"/>
  <c r="L246"/>
  <c r="R245"/>
  <c r="O245"/>
  <c r="P245" s="1"/>
  <c r="M245"/>
  <c r="L245"/>
  <c r="R244"/>
  <c r="O244"/>
  <c r="P244" s="1"/>
  <c r="M244"/>
  <c r="L244"/>
  <c r="R243"/>
  <c r="O243"/>
  <c r="P243" s="1"/>
  <c r="M243"/>
  <c r="L243"/>
  <c r="R242"/>
  <c r="O242"/>
  <c r="P242" s="1"/>
  <c r="M242"/>
  <c r="L242"/>
  <c r="R241"/>
  <c r="O241"/>
  <c r="P241" s="1"/>
  <c r="M241"/>
  <c r="L241"/>
  <c r="R240"/>
  <c r="O240"/>
  <c r="P240" s="1"/>
  <c r="M240"/>
  <c r="L240"/>
  <c r="R239"/>
  <c r="O239"/>
  <c r="P239" s="1"/>
  <c r="M239"/>
  <c r="L239"/>
  <c r="R238"/>
  <c r="O238"/>
  <c r="P238" s="1"/>
  <c r="M238"/>
  <c r="L238"/>
  <c r="R237"/>
  <c r="O237"/>
  <c r="P237" s="1"/>
  <c r="M237"/>
  <c r="L237"/>
  <c r="R236"/>
  <c r="R235"/>
  <c r="R234"/>
  <c r="O234"/>
  <c r="P234" s="1"/>
  <c r="M234"/>
  <c r="L234"/>
  <c r="R233"/>
  <c r="O233"/>
  <c r="P233" s="1"/>
  <c r="M233"/>
  <c r="L233"/>
  <c r="R232"/>
  <c r="O232"/>
  <c r="P232" s="1"/>
  <c r="M232"/>
  <c r="L232"/>
  <c r="R231"/>
  <c r="R230"/>
  <c r="R229"/>
  <c r="R228"/>
  <c r="O228"/>
  <c r="M228"/>
  <c r="L228"/>
  <c r="R227"/>
  <c r="O227"/>
  <c r="M227"/>
  <c r="L227"/>
  <c r="R226"/>
  <c r="O226"/>
  <c r="R225"/>
  <c r="O225"/>
  <c r="R224"/>
  <c r="O224"/>
  <c r="R223"/>
  <c r="O223"/>
  <c r="R222"/>
  <c r="O222"/>
  <c r="R221"/>
  <c r="O221"/>
  <c r="R220"/>
  <c r="O220"/>
  <c r="M220"/>
  <c r="L220"/>
  <c r="R219"/>
  <c r="O219"/>
  <c r="M219"/>
  <c r="L219"/>
  <c r="R218"/>
  <c r="O218"/>
  <c r="M218"/>
  <c r="L218"/>
  <c r="R217"/>
  <c r="O217"/>
  <c r="M217"/>
  <c r="L217"/>
  <c r="R216"/>
  <c r="O216"/>
  <c r="M216"/>
  <c r="L216"/>
  <c r="R215"/>
  <c r="O215"/>
  <c r="M215"/>
  <c r="L215"/>
  <c r="R214"/>
  <c r="O214"/>
  <c r="M214"/>
  <c r="L214"/>
  <c r="R213"/>
  <c r="O213"/>
  <c r="M213"/>
  <c r="L213"/>
  <c r="R212"/>
  <c r="O212"/>
  <c r="M212"/>
  <c r="L212"/>
  <c r="R211"/>
  <c r="O211"/>
  <c r="M211"/>
  <c r="L211"/>
  <c r="R210"/>
  <c r="R209"/>
  <c r="R208"/>
  <c r="O208"/>
  <c r="M208"/>
  <c r="L208"/>
  <c r="R207"/>
  <c r="O207"/>
  <c r="M207"/>
  <c r="L207"/>
  <c r="R206"/>
  <c r="O206"/>
  <c r="M206"/>
  <c r="L206"/>
  <c r="R205"/>
  <c r="O205"/>
  <c r="M205"/>
  <c r="L205"/>
  <c r="R204"/>
  <c r="O204"/>
  <c r="M204"/>
  <c r="L204"/>
  <c r="R203"/>
  <c r="O203"/>
  <c r="M203"/>
  <c r="L203"/>
  <c r="R202"/>
  <c r="O202"/>
  <c r="M202"/>
  <c r="L202"/>
  <c r="R201"/>
  <c r="O201"/>
  <c r="M201"/>
  <c r="L201"/>
  <c r="R200"/>
  <c r="O200"/>
  <c r="M200"/>
  <c r="L200"/>
  <c r="R199"/>
  <c r="O199"/>
  <c r="M199"/>
  <c r="L199"/>
  <c r="R198"/>
  <c r="O198"/>
  <c r="M198"/>
  <c r="L198"/>
  <c r="R197"/>
  <c r="O197"/>
  <c r="M197"/>
  <c r="L197"/>
  <c r="R196"/>
  <c r="O196"/>
  <c r="M196"/>
  <c r="L196"/>
  <c r="R195"/>
  <c r="O195"/>
  <c r="M195"/>
  <c r="L195"/>
  <c r="R194"/>
  <c r="O194"/>
  <c r="M194"/>
  <c r="L194"/>
  <c r="R193"/>
  <c r="O193"/>
  <c r="M193"/>
  <c r="L193"/>
  <c r="R192"/>
  <c r="O192"/>
  <c r="M192"/>
  <c r="L192"/>
  <c r="R191"/>
  <c r="O191"/>
  <c r="M191"/>
  <c r="L191"/>
  <c r="R190"/>
  <c r="O190"/>
  <c r="M190"/>
  <c r="L190"/>
  <c r="R189"/>
  <c r="O189"/>
  <c r="M189"/>
  <c r="L189"/>
  <c r="R188"/>
  <c r="R187"/>
  <c r="R186"/>
  <c r="O186"/>
  <c r="M186"/>
  <c r="L186"/>
  <c r="R185"/>
  <c r="O185"/>
  <c r="M185"/>
  <c r="L185"/>
  <c r="R184"/>
  <c r="O184"/>
  <c r="M184"/>
  <c r="L184"/>
  <c r="R183"/>
  <c r="O183"/>
  <c r="M183"/>
  <c r="L183"/>
  <c r="R182"/>
  <c r="O182"/>
  <c r="M182"/>
  <c r="L182"/>
  <c r="R181"/>
  <c r="O181"/>
  <c r="M181"/>
  <c r="L181"/>
  <c r="R180"/>
  <c r="O180"/>
  <c r="M180"/>
  <c r="L180"/>
  <c r="R179"/>
  <c r="O179"/>
  <c r="M179"/>
  <c r="L179"/>
  <c r="R178"/>
  <c r="O178"/>
  <c r="M178"/>
  <c r="L178"/>
  <c r="R177"/>
  <c r="O177"/>
  <c r="M177"/>
  <c r="L177"/>
  <c r="R176"/>
  <c r="O176"/>
  <c r="M176"/>
  <c r="L176"/>
  <c r="R175"/>
  <c r="O175"/>
  <c r="M175"/>
  <c r="L175"/>
  <c r="R174"/>
  <c r="O174"/>
  <c r="M174"/>
  <c r="L174"/>
  <c r="R173"/>
  <c r="O173"/>
  <c r="M173"/>
  <c r="L173"/>
  <c r="R172"/>
  <c r="O172"/>
  <c r="M172"/>
  <c r="L172"/>
  <c r="R171"/>
  <c r="O171"/>
  <c r="M171"/>
  <c r="L171"/>
  <c r="R170"/>
  <c r="O170"/>
  <c r="M170"/>
  <c r="L170"/>
  <c r="R169"/>
  <c r="O169"/>
  <c r="M169"/>
  <c r="L169"/>
  <c r="R168"/>
  <c r="O168"/>
  <c r="M168"/>
  <c r="L168"/>
  <c r="R167"/>
  <c r="O167"/>
  <c r="M167"/>
  <c r="L167"/>
  <c r="R166"/>
  <c r="O166"/>
  <c r="M166"/>
  <c r="L166"/>
  <c r="R165"/>
  <c r="O165"/>
  <c r="M165"/>
  <c r="L165"/>
  <c r="R164"/>
  <c r="O164"/>
  <c r="M164"/>
  <c r="L164"/>
  <c r="R163"/>
  <c r="O163"/>
  <c r="M163"/>
  <c r="L163"/>
  <c r="R162"/>
  <c r="O162"/>
  <c r="M162"/>
  <c r="L162"/>
  <c r="R161"/>
  <c r="O161"/>
  <c r="M161"/>
  <c r="L161"/>
  <c r="R160"/>
  <c r="O160"/>
  <c r="M160"/>
  <c r="L160"/>
  <c r="R159"/>
  <c r="O159"/>
  <c r="M159"/>
  <c r="L159"/>
  <c r="R158"/>
  <c r="O158"/>
  <c r="M158"/>
  <c r="L158"/>
  <c r="R157"/>
  <c r="O157"/>
  <c r="M157"/>
  <c r="L157"/>
  <c r="R156"/>
  <c r="O156"/>
  <c r="M156"/>
  <c r="L156"/>
  <c r="R155"/>
  <c r="O155"/>
  <c r="M155"/>
  <c r="L155"/>
  <c r="R154"/>
  <c r="O154"/>
  <c r="M154"/>
  <c r="L154"/>
  <c r="R153"/>
  <c r="O153"/>
  <c r="M153"/>
  <c r="L153"/>
  <c r="R152"/>
  <c r="R151"/>
  <c r="R150"/>
  <c r="R149"/>
  <c r="R148"/>
  <c r="R147"/>
  <c r="R146"/>
  <c r="R145"/>
  <c r="R144"/>
  <c r="R143"/>
  <c r="R142"/>
  <c r="R141"/>
  <c r="R140"/>
  <c r="R139"/>
  <c r="R138"/>
  <c r="R137"/>
  <c r="R136"/>
  <c r="R134"/>
  <c r="R133"/>
  <c r="R132"/>
  <c r="R131"/>
  <c r="R130"/>
  <c r="O130"/>
  <c r="P130" s="1"/>
  <c r="M130"/>
  <c r="L130"/>
  <c r="R129"/>
  <c r="O129"/>
  <c r="P129" s="1"/>
  <c r="M129"/>
  <c r="L129"/>
  <c r="R128"/>
  <c r="O128"/>
  <c r="P128" s="1"/>
  <c r="M128"/>
  <c r="L128"/>
  <c r="R127"/>
  <c r="O127"/>
  <c r="P127" s="1"/>
  <c r="M127"/>
  <c r="L127"/>
  <c r="R126"/>
  <c r="O126"/>
  <c r="P126" s="1"/>
  <c r="M126"/>
  <c r="L126"/>
  <c r="R125"/>
  <c r="O125"/>
  <c r="P125" s="1"/>
  <c r="M125"/>
  <c r="L125"/>
  <c r="R124"/>
  <c r="O124"/>
  <c r="P124" s="1"/>
  <c r="M124"/>
  <c r="L124"/>
  <c r="R123"/>
  <c r="O123"/>
  <c r="P123" s="1"/>
  <c r="M123"/>
  <c r="L123"/>
  <c r="R122"/>
  <c r="O122"/>
  <c r="P122" s="1"/>
  <c r="M122"/>
  <c r="L122"/>
  <c r="R121"/>
  <c r="O121"/>
  <c r="P121" s="1"/>
  <c r="R120"/>
  <c r="O120"/>
  <c r="P120" s="1"/>
  <c r="R119"/>
  <c r="O119"/>
  <c r="P119" s="1"/>
  <c r="R118"/>
  <c r="O118"/>
  <c r="P118" s="1"/>
  <c r="M118"/>
  <c r="L118"/>
  <c r="R117"/>
  <c r="O117"/>
  <c r="P117" s="1"/>
  <c r="M117"/>
  <c r="L117"/>
  <c r="R116"/>
  <c r="O116"/>
  <c r="P116" s="1"/>
  <c r="M116"/>
  <c r="L116"/>
  <c r="R115"/>
  <c r="O115"/>
  <c r="P115" s="1"/>
  <c r="M115"/>
  <c r="L115"/>
  <c r="R114"/>
  <c r="O114"/>
  <c r="P114" s="1"/>
  <c r="M114"/>
  <c r="L114"/>
  <c r="R113"/>
  <c r="O113"/>
  <c r="P113" s="1"/>
  <c r="M113"/>
  <c r="L113"/>
  <c r="R112"/>
  <c r="O112"/>
  <c r="P112" s="1"/>
  <c r="M112"/>
  <c r="L112"/>
  <c r="R111"/>
  <c r="O111"/>
  <c r="P111" s="1"/>
  <c r="M111"/>
  <c r="L111"/>
  <c r="R110"/>
  <c r="O110"/>
  <c r="P110" s="1"/>
  <c r="M110"/>
  <c r="L110"/>
  <c r="R109"/>
  <c r="O109"/>
  <c r="P109" s="1"/>
  <c r="M109"/>
  <c r="L109"/>
  <c r="R108"/>
  <c r="O108"/>
  <c r="P108" s="1"/>
  <c r="M108"/>
  <c r="L108"/>
  <c r="R107"/>
  <c r="O107"/>
  <c r="P107" s="1"/>
  <c r="M107"/>
  <c r="L107"/>
  <c r="R106"/>
  <c r="O106"/>
  <c r="P106" s="1"/>
  <c r="M106"/>
  <c r="L106"/>
  <c r="R105"/>
  <c r="O105"/>
  <c r="P105" s="1"/>
  <c r="M105"/>
  <c r="L105"/>
  <c r="R104"/>
  <c r="O104"/>
  <c r="P104" s="1"/>
  <c r="M104"/>
  <c r="L104"/>
  <c r="R103"/>
  <c r="O103"/>
  <c r="P103" s="1"/>
  <c r="M103"/>
  <c r="L103"/>
  <c r="R102"/>
  <c r="O102"/>
  <c r="P102" s="1"/>
  <c r="M102"/>
  <c r="L102"/>
  <c r="R101"/>
  <c r="O101"/>
  <c r="P101" s="1"/>
  <c r="M101"/>
  <c r="L101"/>
  <c r="R100"/>
  <c r="O100"/>
  <c r="P100" s="1"/>
  <c r="M100"/>
  <c r="L100"/>
  <c r="R99"/>
  <c r="O99"/>
  <c r="P99" s="1"/>
  <c r="M99"/>
  <c r="L99"/>
  <c r="R98"/>
  <c r="O98"/>
  <c r="P98" s="1"/>
  <c r="M98"/>
  <c r="L98"/>
  <c r="R97"/>
  <c r="O97"/>
  <c r="P97" s="1"/>
  <c r="M97"/>
  <c r="L97"/>
  <c r="R96"/>
  <c r="O96"/>
  <c r="P96" s="1"/>
  <c r="M96"/>
  <c r="L96"/>
  <c r="R95"/>
  <c r="O95"/>
  <c r="P95" s="1"/>
  <c r="M95"/>
  <c r="L95"/>
  <c r="R94"/>
  <c r="O94"/>
  <c r="P94" s="1"/>
  <c r="M94"/>
  <c r="L94"/>
  <c r="R93"/>
  <c r="O93"/>
  <c r="P93" s="1"/>
  <c r="M93"/>
  <c r="L93"/>
  <c r="R92"/>
  <c r="O92"/>
  <c r="P92" s="1"/>
  <c r="M92"/>
  <c r="L92"/>
  <c r="R91"/>
  <c r="O91"/>
  <c r="P91" s="1"/>
  <c r="M91"/>
  <c r="L91"/>
  <c r="R90"/>
  <c r="R89"/>
  <c r="R88"/>
  <c r="O88"/>
  <c r="P88" s="1"/>
  <c r="M88"/>
  <c r="L88"/>
  <c r="R87"/>
  <c r="O87"/>
  <c r="P87" s="1"/>
  <c r="M87"/>
  <c r="L87"/>
  <c r="R86"/>
  <c r="O86"/>
  <c r="P86" s="1"/>
  <c r="M86"/>
  <c r="L86"/>
  <c r="R85"/>
  <c r="O85"/>
  <c r="P85" s="1"/>
  <c r="R84"/>
  <c r="O84"/>
  <c r="P84" s="1"/>
  <c r="R83"/>
  <c r="O83"/>
  <c r="P83" s="1"/>
  <c r="M83"/>
  <c r="L83"/>
  <c r="R82"/>
  <c r="O82"/>
  <c r="P82" s="1"/>
  <c r="M82"/>
  <c r="L82"/>
  <c r="R81"/>
  <c r="O81"/>
  <c r="P81" s="1"/>
  <c r="M81"/>
  <c r="L81"/>
  <c r="R80"/>
  <c r="O80"/>
  <c r="P80" s="1"/>
  <c r="M80"/>
  <c r="L80"/>
  <c r="R79"/>
  <c r="O79"/>
  <c r="P79" s="1"/>
  <c r="M79"/>
  <c r="L79"/>
  <c r="R78"/>
  <c r="O78"/>
  <c r="P78" s="1"/>
  <c r="M78"/>
  <c r="L78"/>
  <c r="R77"/>
  <c r="O77"/>
  <c r="P77" s="1"/>
  <c r="M77"/>
  <c r="L77"/>
  <c r="R76"/>
  <c r="O76"/>
  <c r="P76" s="1"/>
  <c r="M76"/>
  <c r="L76"/>
  <c r="R75"/>
  <c r="O75"/>
  <c r="P75" s="1"/>
  <c r="M75"/>
  <c r="L75"/>
  <c r="R74"/>
  <c r="O74"/>
  <c r="P74" s="1"/>
  <c r="M74"/>
  <c r="L74"/>
  <c r="R73"/>
  <c r="O73"/>
  <c r="P73" s="1"/>
  <c r="K73"/>
  <c r="J73"/>
  <c r="R72"/>
  <c r="O72"/>
  <c r="M72"/>
  <c r="L72"/>
  <c r="R71"/>
  <c r="O71"/>
  <c r="K71"/>
  <c r="J71"/>
  <c r="R70"/>
  <c r="O70"/>
  <c r="P70" s="1"/>
  <c r="M70"/>
  <c r="L70"/>
  <c r="R69"/>
  <c r="O69"/>
  <c r="P69" s="1"/>
  <c r="K69"/>
  <c r="J69"/>
  <c r="R68"/>
  <c r="O68"/>
  <c r="M68"/>
  <c r="L68"/>
  <c r="R67"/>
  <c r="O67"/>
  <c r="M67"/>
  <c r="L67"/>
  <c r="R66"/>
  <c r="O66"/>
  <c r="M66"/>
  <c r="L66"/>
  <c r="R65"/>
  <c r="O65"/>
  <c r="K65"/>
  <c r="J65"/>
  <c r="R64"/>
  <c r="O64"/>
  <c r="P64" s="1"/>
  <c r="M64"/>
  <c r="L64"/>
  <c r="R63"/>
  <c r="O63"/>
  <c r="P63" s="1"/>
  <c r="K63"/>
  <c r="J63"/>
  <c r="R62"/>
  <c r="O62"/>
  <c r="M62"/>
  <c r="L62"/>
  <c r="R61"/>
  <c r="O61"/>
  <c r="K61"/>
  <c r="J61"/>
  <c r="R60"/>
  <c r="O60"/>
  <c r="P60" s="1"/>
  <c r="M60"/>
  <c r="L60"/>
  <c r="R59"/>
  <c r="O59"/>
  <c r="P59" s="1"/>
  <c r="K59"/>
  <c r="J59"/>
  <c r="R58"/>
  <c r="O58"/>
  <c r="M58"/>
  <c r="L58"/>
  <c r="R57"/>
  <c r="O57"/>
  <c r="K57"/>
  <c r="J57"/>
  <c r="R56"/>
  <c r="O56"/>
  <c r="P56" s="1"/>
  <c r="M56"/>
  <c r="L56"/>
  <c r="R55"/>
  <c r="O55"/>
  <c r="P55" s="1"/>
  <c r="K55"/>
  <c r="J55"/>
  <c r="R54"/>
  <c r="O54"/>
  <c r="M54"/>
  <c r="L54"/>
  <c r="R53"/>
  <c r="O53"/>
  <c r="M53"/>
  <c r="L53"/>
  <c r="R52"/>
  <c r="O52"/>
  <c r="M52"/>
  <c r="L52"/>
  <c r="R51"/>
  <c r="O51"/>
  <c r="K51"/>
  <c r="J51"/>
  <c r="R50"/>
  <c r="O50"/>
  <c r="P50" s="1"/>
  <c r="M50"/>
  <c r="L50"/>
  <c r="R49"/>
  <c r="O49"/>
  <c r="P49" s="1"/>
  <c r="K49"/>
  <c r="J49"/>
  <c r="R48"/>
  <c r="O48"/>
  <c r="M48"/>
  <c r="L48"/>
  <c r="R47"/>
  <c r="O47"/>
  <c r="K47"/>
  <c r="J47"/>
  <c r="R46"/>
  <c r="O46"/>
  <c r="P46" s="1"/>
  <c r="M46"/>
  <c r="L46"/>
  <c r="R45"/>
  <c r="O45"/>
  <c r="P45" s="1"/>
  <c r="K45"/>
  <c r="J45"/>
  <c r="R44"/>
  <c r="O44"/>
  <c r="M44"/>
  <c r="L44"/>
  <c r="R43"/>
  <c r="O43"/>
  <c r="R42"/>
  <c r="O42"/>
  <c r="R41"/>
  <c r="O41"/>
  <c r="K41"/>
  <c r="J41"/>
  <c r="R40"/>
  <c r="O40"/>
  <c r="P40" s="1"/>
  <c r="M40"/>
  <c r="L40"/>
  <c r="R39"/>
  <c r="O39"/>
  <c r="P39" s="1"/>
  <c r="K39"/>
  <c r="J39"/>
  <c r="R38"/>
  <c r="O38"/>
  <c r="M38"/>
  <c r="L38"/>
  <c r="R37"/>
  <c r="O37"/>
  <c r="K37"/>
  <c r="J37"/>
  <c r="R36"/>
  <c r="O36"/>
  <c r="P36" s="1"/>
  <c r="M36"/>
  <c r="L36"/>
  <c r="R35"/>
  <c r="O35"/>
  <c r="P35" s="1"/>
  <c r="M35"/>
  <c r="L35"/>
  <c r="R34"/>
  <c r="O34"/>
  <c r="P34" s="1"/>
  <c r="M34"/>
  <c r="L34"/>
  <c r="R33"/>
  <c r="O33"/>
  <c r="P33" s="1"/>
  <c r="K33"/>
  <c r="J33"/>
  <c r="R32"/>
  <c r="O32"/>
  <c r="M32"/>
  <c r="L32"/>
  <c r="R31"/>
  <c r="O31"/>
  <c r="K31"/>
  <c r="J31"/>
  <c r="R30"/>
  <c r="O30"/>
  <c r="P30" s="1"/>
  <c r="M30"/>
  <c r="L30"/>
  <c r="R29"/>
  <c r="O29"/>
  <c r="P29" s="1"/>
  <c r="M29"/>
  <c r="L29"/>
  <c r="R28"/>
  <c r="O28"/>
  <c r="P28" s="1"/>
  <c r="M28"/>
  <c r="L28"/>
  <c r="R27"/>
  <c r="O27"/>
  <c r="P27" s="1"/>
  <c r="K27"/>
  <c r="J27"/>
  <c r="R26"/>
  <c r="O26"/>
  <c r="M26"/>
  <c r="L26"/>
  <c r="R25"/>
  <c r="O25"/>
  <c r="K25"/>
  <c r="J25"/>
  <c r="R24"/>
  <c r="O24"/>
  <c r="P24" s="1"/>
  <c r="M24"/>
  <c r="L24"/>
  <c r="R23"/>
  <c r="O23"/>
  <c r="P23" s="1"/>
  <c r="M23"/>
  <c r="L23"/>
  <c r="R22"/>
  <c r="O22"/>
  <c r="P22" s="1"/>
  <c r="M22"/>
  <c r="L22"/>
  <c r="R21"/>
  <c r="O21"/>
  <c r="P21" s="1"/>
  <c r="K21"/>
  <c r="J21"/>
  <c r="R20"/>
  <c r="O20"/>
  <c r="M20"/>
  <c r="L20"/>
  <c r="R19"/>
  <c r="O19"/>
  <c r="K19"/>
  <c r="J19"/>
  <c r="R18"/>
  <c r="O18"/>
  <c r="P18" s="1"/>
  <c r="M18"/>
  <c r="L18"/>
  <c r="R17"/>
  <c r="O17"/>
  <c r="P17" s="1"/>
  <c r="K17"/>
  <c r="J17"/>
  <c r="R16"/>
  <c r="O16"/>
  <c r="M16"/>
  <c r="L16"/>
  <c r="R15"/>
  <c r="O15"/>
  <c r="K15"/>
  <c r="J15"/>
  <c r="R14"/>
  <c r="O14"/>
  <c r="P14" s="1"/>
  <c r="M14"/>
  <c r="L14"/>
  <c r="R13"/>
  <c r="O13"/>
  <c r="P13" s="1"/>
  <c r="M13"/>
  <c r="L13"/>
  <c r="R12"/>
  <c r="O12"/>
  <c r="P12" s="1"/>
  <c r="M12"/>
  <c r="L12"/>
  <c r="R11"/>
  <c r="O11"/>
  <c r="P11" s="1"/>
  <c r="K11"/>
  <c r="J11"/>
  <c r="R10"/>
  <c r="O10"/>
  <c r="M10"/>
  <c r="L10"/>
  <c r="R9"/>
  <c r="O9"/>
  <c r="K9"/>
  <c r="J9"/>
  <c r="R8"/>
  <c r="O8"/>
  <c r="P8" s="1"/>
  <c r="M8"/>
  <c r="L8"/>
  <c r="R7"/>
  <c r="O7"/>
  <c r="P7" s="1"/>
  <c r="K7"/>
  <c r="J7"/>
  <c r="R6"/>
  <c r="O6"/>
  <c r="M6"/>
  <c r="L6"/>
  <c r="R5"/>
  <c r="O5"/>
  <c r="K5"/>
  <c r="J5"/>
  <c r="S4"/>
  <c r="R4"/>
  <c r="M4"/>
  <c r="L4"/>
  <c r="R3"/>
  <c r="O3"/>
  <c r="K3"/>
  <c r="J3"/>
  <c r="R2"/>
  <c r="O2"/>
  <c r="M2"/>
  <c r="L2"/>
  <c r="S2" l="1"/>
  <c r="P2"/>
  <c r="S3"/>
  <c r="P3"/>
  <c r="S5"/>
  <c r="P5"/>
  <c r="S6"/>
  <c r="P6"/>
  <c r="S9"/>
  <c r="P9"/>
  <c r="S10"/>
  <c r="P10"/>
  <c r="S15"/>
  <c r="P15"/>
  <c r="S16"/>
  <c r="P16"/>
  <c r="S19"/>
  <c r="P19"/>
  <c r="S20"/>
  <c r="P20"/>
  <c r="S25"/>
  <c r="P25"/>
  <c r="S26"/>
  <c r="P26"/>
  <c r="S31"/>
  <c r="P31"/>
  <c r="S32"/>
  <c r="P32"/>
  <c r="S37"/>
  <c r="P37"/>
  <c r="S38"/>
  <c r="P38"/>
  <c r="S41"/>
  <c r="P41"/>
  <c r="S42"/>
  <c r="P42"/>
  <c r="S43"/>
  <c r="P43"/>
  <c r="S44"/>
  <c r="P44"/>
  <c r="S47"/>
  <c r="P47"/>
  <c r="S48"/>
  <c r="P48"/>
  <c r="S51"/>
  <c r="P51"/>
  <c r="S52"/>
  <c r="P52"/>
  <c r="S53"/>
  <c r="P53"/>
  <c r="S54"/>
  <c r="P54"/>
  <c r="S57"/>
  <c r="P57"/>
  <c r="S58"/>
  <c r="P58"/>
  <c r="S61"/>
  <c r="P61"/>
  <c r="S62"/>
  <c r="P62"/>
  <c r="S65"/>
  <c r="P65"/>
  <c r="S66"/>
  <c r="P66"/>
  <c r="S67"/>
  <c r="P67"/>
  <c r="S68"/>
  <c r="P68"/>
  <c r="S71"/>
  <c r="P71"/>
  <c r="S72"/>
  <c r="P72"/>
  <c r="S8"/>
  <c r="S12"/>
  <c r="S14"/>
  <c r="S7"/>
  <c r="S11"/>
  <c r="S13"/>
  <c r="S17"/>
  <c r="S21"/>
  <c r="S23"/>
  <c r="S27"/>
  <c r="S29"/>
  <c r="S33"/>
  <c r="S35"/>
  <c r="S39"/>
  <c r="S45"/>
  <c r="S49"/>
  <c r="S55"/>
  <c r="S59"/>
  <c r="S63"/>
  <c r="S69"/>
  <c r="S73"/>
  <c r="S75"/>
  <c r="S77"/>
  <c r="S79"/>
  <c r="S81"/>
  <c r="S83"/>
  <c r="S85"/>
  <c r="S87"/>
  <c r="S91"/>
  <c r="S93"/>
  <c r="S95"/>
  <c r="S97"/>
  <c r="S99"/>
  <c r="S101"/>
  <c r="S103"/>
  <c r="S105"/>
  <c r="S107"/>
  <c r="S109"/>
  <c r="S111"/>
  <c r="S113"/>
  <c r="S115"/>
  <c r="S117"/>
  <c r="S119"/>
  <c r="S121"/>
  <c r="S123"/>
  <c r="S125"/>
  <c r="S127"/>
  <c r="S129"/>
  <c r="S232"/>
  <c r="S234"/>
  <c r="S238"/>
  <c r="S240"/>
  <c r="S242"/>
  <c r="S244"/>
  <c r="S246"/>
  <c r="S248"/>
  <c r="S250"/>
  <c r="S252"/>
  <c r="S254"/>
  <c r="S258"/>
  <c r="S260"/>
  <c r="S153"/>
  <c r="P153"/>
  <c r="S154"/>
  <c r="P154"/>
  <c r="S155"/>
  <c r="P155"/>
  <c r="S156"/>
  <c r="P156"/>
  <c r="S157"/>
  <c r="P157"/>
  <c r="S158"/>
  <c r="P158"/>
  <c r="S159"/>
  <c r="P159"/>
  <c r="S160"/>
  <c r="P160"/>
  <c r="S161"/>
  <c r="P161"/>
  <c r="S162"/>
  <c r="P162"/>
  <c r="S163"/>
  <c r="P163"/>
  <c r="S164"/>
  <c r="P164"/>
  <c r="S165"/>
  <c r="P165"/>
  <c r="S166"/>
  <c r="P166"/>
  <c r="S167"/>
  <c r="P167"/>
  <c r="S168"/>
  <c r="P168"/>
  <c r="S169"/>
  <c r="P169"/>
  <c r="S170"/>
  <c r="P170"/>
  <c r="S171"/>
  <c r="P171"/>
  <c r="S172"/>
  <c r="P172"/>
  <c r="S173"/>
  <c r="P173"/>
  <c r="S174"/>
  <c r="P174"/>
  <c r="S175"/>
  <c r="P175"/>
  <c r="S176"/>
  <c r="P176"/>
  <c r="S177"/>
  <c r="P177"/>
  <c r="S178"/>
  <c r="P178"/>
  <c r="S179"/>
  <c r="P179"/>
  <c r="S180"/>
  <c r="P180"/>
  <c r="S181"/>
  <c r="P181"/>
  <c r="S182"/>
  <c r="P182"/>
  <c r="S183"/>
  <c r="P183"/>
  <c r="S184"/>
  <c r="P184"/>
  <c r="S185"/>
  <c r="P185"/>
  <c r="S186"/>
  <c r="P186"/>
  <c r="S189"/>
  <c r="P189"/>
  <c r="S190"/>
  <c r="P190"/>
  <c r="S191"/>
  <c r="P191"/>
  <c r="S192"/>
  <c r="P192"/>
  <c r="S193"/>
  <c r="P193"/>
  <c r="S194"/>
  <c r="P194"/>
  <c r="S195"/>
  <c r="P195"/>
  <c r="S196"/>
  <c r="P196"/>
  <c r="S197"/>
  <c r="P197"/>
  <c r="S198"/>
  <c r="P198"/>
  <c r="S199"/>
  <c r="P199"/>
  <c r="S200"/>
  <c r="P200"/>
  <c r="S201"/>
  <c r="P201"/>
  <c r="S202"/>
  <c r="P202"/>
  <c r="S203"/>
  <c r="P203"/>
  <c r="S204"/>
  <c r="P204"/>
  <c r="S205"/>
  <c r="P205"/>
  <c r="S206"/>
  <c r="P206"/>
  <c r="S207"/>
  <c r="P207"/>
  <c r="S208"/>
  <c r="P208"/>
  <c r="S211"/>
  <c r="P211"/>
  <c r="S212"/>
  <c r="P212"/>
  <c r="S213"/>
  <c r="P213"/>
  <c r="S214"/>
  <c r="P214"/>
  <c r="S215"/>
  <c r="P215"/>
  <c r="S216"/>
  <c r="P216"/>
  <c r="S217"/>
  <c r="P217"/>
  <c r="S218"/>
  <c r="P218"/>
  <c r="S219"/>
  <c r="P219"/>
  <c r="S220"/>
  <c r="P220"/>
  <c r="S221"/>
  <c r="P221"/>
  <c r="S222"/>
  <c r="P222"/>
  <c r="S223"/>
  <c r="P223"/>
  <c r="S224"/>
  <c r="P224"/>
  <c r="S225"/>
  <c r="P225"/>
  <c r="S226"/>
  <c r="P226"/>
  <c r="S227"/>
  <c r="P227"/>
  <c r="S228"/>
  <c r="P228"/>
  <c r="S18"/>
  <c r="S22"/>
  <c r="S24"/>
  <c r="S28"/>
  <c r="S30"/>
  <c r="S34"/>
  <c r="S36"/>
  <c r="S40"/>
  <c r="S46"/>
  <c r="S50"/>
  <c r="S56"/>
  <c r="S60"/>
  <c r="S64"/>
  <c r="S70"/>
  <c r="S74"/>
  <c r="S76"/>
  <c r="S78"/>
  <c r="S80"/>
  <c r="S82"/>
  <c r="S84"/>
  <c r="S86"/>
  <c r="S88"/>
  <c r="S92"/>
  <c r="S94"/>
  <c r="S96"/>
  <c r="S98"/>
  <c r="S100"/>
  <c r="S102"/>
  <c r="S104"/>
  <c r="S106"/>
  <c r="S108"/>
  <c r="S110"/>
  <c r="S112"/>
  <c r="S114"/>
  <c r="S116"/>
  <c r="S118"/>
  <c r="S120"/>
  <c r="S122"/>
  <c r="S124"/>
  <c r="S126"/>
  <c r="S128"/>
  <c r="S130"/>
  <c r="S233"/>
  <c r="S237"/>
  <c r="S239"/>
  <c r="S241"/>
  <c r="S243"/>
  <c r="S245"/>
  <c r="S247"/>
  <c r="S249"/>
  <c r="S251"/>
  <c r="S253"/>
  <c r="S257"/>
  <c r="S259"/>
  <c r="L7"/>
  <c r="L11"/>
  <c r="L17"/>
  <c r="L21"/>
  <c r="L27"/>
  <c r="L33"/>
  <c r="L39"/>
  <c r="L45"/>
  <c r="L49"/>
  <c r="L55"/>
  <c r="L59"/>
  <c r="L63"/>
  <c r="L69"/>
  <c r="L73"/>
  <c r="M7"/>
  <c r="M11"/>
  <c r="M21"/>
  <c r="M27"/>
  <c r="M45"/>
  <c r="M49"/>
  <c r="M59"/>
  <c r="M73"/>
  <c r="M17"/>
  <c r="M33"/>
  <c r="M39"/>
  <c r="M55"/>
  <c r="M63"/>
  <c r="M69"/>
  <c r="G405"/>
  <c r="L3"/>
  <c r="M3"/>
  <c r="L5"/>
  <c r="M5"/>
  <c r="L9"/>
  <c r="M9"/>
  <c r="L15"/>
  <c r="M15"/>
  <c r="L19"/>
  <c r="M19"/>
  <c r="L25"/>
  <c r="M25"/>
  <c r="L31"/>
  <c r="M31"/>
  <c r="L37"/>
  <c r="M37"/>
  <c r="L41"/>
  <c r="M41"/>
  <c r="L47"/>
  <c r="M47"/>
  <c r="L51"/>
  <c r="M51"/>
  <c r="L57"/>
  <c r="M57"/>
  <c r="L61"/>
  <c r="M61"/>
  <c r="L65"/>
  <c r="M65"/>
  <c r="L71"/>
  <c r="M71"/>
  <c r="S265"/>
  <c r="S266"/>
  <c r="S267"/>
  <c r="S268"/>
  <c r="S269"/>
  <c r="S270"/>
  <c r="S271"/>
  <c r="S272"/>
  <c r="S273"/>
  <c r="S274"/>
  <c r="S275"/>
  <c r="S276"/>
  <c r="S279"/>
  <c r="S280"/>
  <c r="S281"/>
  <c r="S282"/>
  <c r="S283"/>
  <c r="S284"/>
  <c r="S285"/>
  <c r="S286"/>
  <c r="S289"/>
  <c r="S290"/>
  <c r="S291"/>
  <c r="S292"/>
  <c r="S293"/>
  <c r="S294"/>
  <c r="S295"/>
  <c r="S296"/>
  <c r="S297"/>
  <c r="S298"/>
  <c r="S299"/>
  <c r="S300"/>
  <c r="S307"/>
  <c r="S308"/>
  <c r="S309"/>
  <c r="S310"/>
  <c r="S311"/>
  <c r="S312"/>
  <c r="S313"/>
  <c r="S314"/>
  <c r="S315"/>
  <c r="S316"/>
  <c r="S317"/>
  <c r="S318"/>
  <c r="S319"/>
  <c r="S320"/>
  <c r="S321"/>
  <c r="S322"/>
  <c r="S323"/>
  <c r="S324"/>
  <c r="S325"/>
  <c r="S326"/>
  <c r="S327"/>
  <c r="S328"/>
  <c r="S329"/>
  <c r="S330"/>
  <c r="S331"/>
  <c r="S332"/>
  <c r="S333"/>
  <c r="S334"/>
  <c r="S335"/>
  <c r="S336"/>
  <c r="S337"/>
  <c r="S338"/>
  <c r="S339"/>
  <c r="S340"/>
  <c r="S341"/>
  <c r="S342"/>
  <c r="S343"/>
  <c r="S344"/>
  <c r="S345"/>
  <c r="S346"/>
  <c r="S347"/>
  <c r="S348"/>
  <c r="S349"/>
  <c r="S350"/>
  <c r="S351"/>
  <c r="S352"/>
  <c r="S353"/>
  <c r="S354"/>
  <c r="S355"/>
  <c r="S356"/>
  <c r="S357"/>
  <c r="S358"/>
  <c r="S359"/>
  <c r="S360"/>
  <c r="S361"/>
  <c r="S362"/>
  <c r="S363"/>
  <c r="S364"/>
  <c r="S365"/>
  <c r="S366"/>
  <c r="S367"/>
  <c r="S368"/>
  <c r="S369"/>
  <c r="S370"/>
  <c r="S371"/>
  <c r="S372"/>
  <c r="S373"/>
  <c r="S374"/>
  <c r="S375"/>
  <c r="S376"/>
  <c r="S377"/>
  <c r="S378"/>
  <c r="S379"/>
  <c r="S380"/>
  <c r="S381"/>
  <c r="S382"/>
  <c r="S383"/>
  <c r="S384"/>
  <c r="S385"/>
  <c r="S386"/>
  <c r="S387"/>
  <c r="S388"/>
  <c r="S389"/>
  <c r="S390"/>
  <c r="S391"/>
  <c r="S392"/>
  <c r="S393"/>
  <c r="S394"/>
  <c r="S395"/>
  <c r="S396"/>
  <c r="S397"/>
  <c r="S398"/>
  <c r="G407"/>
  <c r="G402"/>
  <c r="G404"/>
  <c r="G406"/>
  <c r="G403"/>
  <c r="I403" l="1"/>
  <c r="F410"/>
  <c r="I406"/>
  <c r="F409"/>
  <c r="I402"/>
  <c r="I405"/>
  <c r="I404"/>
  <c r="I407"/>
  <c r="I410" l="1"/>
  <c r="I409"/>
  <c r="L7" i="5" l="1"/>
</calcChain>
</file>

<file path=xl/comments1.xml><?xml version="1.0" encoding="utf-8"?>
<comments xmlns="http://schemas.openxmlformats.org/spreadsheetml/2006/main">
  <authors>
    <author>Гена</author>
  </authors>
  <commentList>
    <comment ref="B1" authorId="0">
      <text>
        <r>
          <rPr>
            <b/>
            <sz val="10"/>
            <color indexed="81"/>
            <rFont val="Arial"/>
            <family val="2"/>
            <charset val="204"/>
          </rPr>
          <t xml:space="preserve">Этап Общего Процесса Тестирования  </t>
        </r>
      </text>
    </comment>
    <comment ref="C1" authorId="0">
      <text>
        <r>
          <rPr>
            <b/>
            <sz val="10"/>
            <color indexed="81"/>
            <rFont val="Tahoma"/>
            <family val="2"/>
            <charset val="204"/>
          </rPr>
          <t>Код Индикатора Качества.</t>
        </r>
      </text>
    </comment>
    <comment ref="D1" authorId="0">
      <text>
        <r>
          <rPr>
            <b/>
            <sz val="10"/>
            <color indexed="81"/>
            <rFont val="Tahoma"/>
            <family val="2"/>
            <charset val="204"/>
          </rPr>
          <t>Количество Проинспектированных Единиц.</t>
        </r>
      </text>
    </comment>
    <comment ref="E1" authorId="0">
      <text>
        <r>
          <rPr>
            <b/>
            <sz val="10"/>
            <color indexed="81"/>
            <rFont val="Tahoma"/>
            <family val="2"/>
            <charset val="204"/>
          </rPr>
          <t>Количество Несоответствий.</t>
        </r>
      </text>
    </comment>
    <comment ref="F1" authorId="0">
      <text>
        <r>
          <rPr>
            <b/>
            <sz val="10"/>
            <color indexed="81"/>
            <rFont val="Tahoma"/>
            <family val="2"/>
            <charset val="204"/>
          </rPr>
          <t>Количество Дефектов на Миллион</t>
        </r>
      </text>
    </comment>
    <comment ref="G1" authorId="0">
      <text>
        <r>
          <rPr>
            <b/>
            <sz val="10"/>
            <color indexed="81"/>
            <rFont val="Tahoma"/>
            <family val="2"/>
            <charset val="204"/>
          </rPr>
          <t>Sigma (Z) Score</t>
        </r>
      </text>
    </comment>
    <comment ref="H1" authorId="0">
      <text>
        <r>
          <rPr>
            <b/>
            <sz val="10"/>
            <color indexed="81"/>
            <rFont val="Tahoma"/>
            <family val="2"/>
            <charset val="204"/>
          </rPr>
          <t xml:space="preserve">% Выхода БезДефектного Продукта </t>
        </r>
      </text>
    </comment>
    <comment ref="I1" authorId="0">
      <text>
        <r>
          <rPr>
            <b/>
            <sz val="10"/>
            <color indexed="81"/>
            <rFont val="Tahoma"/>
            <family val="2"/>
            <charset val="204"/>
          </rPr>
          <t>% Выхода Продукта с Дефектом.</t>
        </r>
      </text>
    </comment>
    <comment ref="J1" authorId="0">
      <text>
        <r>
          <rPr>
            <b/>
            <sz val="10"/>
            <color indexed="81"/>
            <rFont val="Tahoma"/>
            <family val="2"/>
            <charset val="204"/>
          </rPr>
          <t>Ранжирование % Частоты Возникновения.</t>
        </r>
      </text>
    </comment>
    <comment ref="K1" authorId="0">
      <text>
        <r>
          <rPr>
            <b/>
            <sz val="10"/>
            <color indexed="81"/>
            <rFont val="Tahoma"/>
            <family val="2"/>
            <charset val="204"/>
          </rPr>
          <t>Тяжесть.</t>
        </r>
      </text>
    </comment>
    <comment ref="L1" authorId="0">
      <text>
        <r>
          <rPr>
            <b/>
            <sz val="10"/>
            <color indexed="81"/>
            <rFont val="Tahoma"/>
            <family val="2"/>
            <charset val="204"/>
          </rPr>
          <t>Risk Priority Number.</t>
        </r>
      </text>
    </comment>
    <comment ref="C2" authorId="0">
      <text>
        <r>
          <rPr>
            <b/>
            <sz val="9"/>
            <color indexed="81"/>
            <rFont val="Tahoma"/>
            <family val="2"/>
            <charset val="204"/>
          </rPr>
          <t>Количество Гемолизированых Образцов/Общее Количество Образцов СЫВОРОТКИ,ПЛАЗМЫ,КРОВИ ЭДТА ПЦР,Ц.КРОВИ</t>
        </r>
      </text>
    </comment>
    <comment ref="C3" authorId="0">
      <text>
        <r>
          <rPr>
            <b/>
            <sz val="9"/>
            <color indexed="81"/>
            <rFont val="Tahoma"/>
            <family val="2"/>
            <charset val="204"/>
          </rPr>
          <t xml:space="preserve">Количество Образцов Повреждённых при Транспортировке/Общее Количество Образцов. </t>
        </r>
      </text>
    </comment>
    <comment ref="C4" authorId="0">
      <text>
        <r>
          <rPr>
            <b/>
            <sz val="9"/>
            <color indexed="81"/>
            <rFont val="Tahoma"/>
            <family val="2"/>
            <charset val="204"/>
          </rPr>
          <t xml:space="preserve">Количество Образцов Недостаточного Объема/Общее Количество Образцов </t>
        </r>
      </text>
    </comment>
    <comment ref="C5" authorId="0">
      <text>
        <r>
          <rPr>
            <b/>
            <sz val="9"/>
            <color indexed="81"/>
            <rFont val="Tahoma"/>
            <family val="2"/>
            <charset val="204"/>
          </rPr>
          <t xml:space="preserve">Количество Образцов с Нарушеным Временем Транспортировки/Общее Количество Образцов.  </t>
        </r>
      </text>
    </comment>
    <comment ref="C6" authorId="0">
      <text>
        <r>
          <rPr>
            <b/>
            <sz val="9"/>
            <color indexed="81"/>
            <rFont val="Tahoma"/>
            <family val="2"/>
            <charset val="204"/>
          </rPr>
          <t>Количество Образцов с неправильным соотношением объёмов ПРОБЫ и АНТИКОАГУЛЯНТА /Общее Количество Образцов ПЛАЗМЫ И КРОВИ ЭДТA</t>
        </r>
      </text>
    </comment>
    <comment ref="C7" authorId="0">
      <text>
        <r>
          <rPr>
            <b/>
            <sz val="9"/>
            <color indexed="81"/>
            <rFont val="Tahoma"/>
            <family val="2"/>
            <charset val="204"/>
          </rPr>
          <t xml:space="preserve">Количество Немаркированных образцов/Общее Количество Образцов. </t>
        </r>
      </text>
    </comment>
    <comment ref="C8" authorId="0">
      <text>
        <r>
          <rPr>
            <b/>
            <sz val="9"/>
            <color indexed="81"/>
            <rFont val="Tahoma"/>
            <family val="2"/>
            <charset val="204"/>
          </rPr>
          <t xml:space="preserve">Количество Образцов со Сгустком после первичного центрифугирования в Пункте Забора Образцов/Общее Количество Образцов СЫВОРОТКИ  </t>
        </r>
      </text>
    </comment>
    <comment ref="C9" authorId="0">
      <text>
        <r>
          <rPr>
            <b/>
            <sz val="9"/>
            <color indexed="81"/>
            <rFont val="Tahoma"/>
            <family val="2"/>
            <charset val="204"/>
          </rPr>
          <t>Количество Образцов со сгустком/Общее Количество Образцов ПЛАЗМЫ И КРОВИ ЭДТА</t>
        </r>
      </text>
    </comment>
    <comment ref="C10" authorId="0">
      <text>
        <r>
          <rPr>
            <b/>
            <sz val="9"/>
            <color indexed="81"/>
            <rFont val="Tahoma"/>
            <family val="2"/>
            <charset val="204"/>
          </rPr>
          <t>Количество Образцов с Небрежно Наклееной Маркировкой/Общее Количество Образцов.</t>
        </r>
      </text>
    </comment>
    <comment ref="C11" authorId="0">
      <text>
        <r>
          <rPr>
            <b/>
            <sz val="9"/>
            <color indexed="81"/>
            <rFont val="Tahoma"/>
            <family val="2"/>
            <charset val="204"/>
          </rPr>
          <t xml:space="preserve">Количество Образцов Несоответствующего Типа/Общее Количество Образцов. </t>
        </r>
      </text>
    </comment>
    <comment ref="C12" authorId="0">
      <text>
        <r>
          <rPr>
            <b/>
            <sz val="9"/>
            <color indexed="81"/>
            <rFont val="Tahoma"/>
            <family val="2"/>
            <charset val="204"/>
          </rPr>
          <t>Количество Неполученных Образцов/Общее Количесвто Образцов.</t>
        </r>
      </text>
    </comment>
    <comment ref="C13" authorId="0">
      <text>
        <r>
          <rPr>
            <b/>
            <sz val="9"/>
            <color indexed="81"/>
            <rFont val="Tahoma"/>
            <family val="2"/>
            <charset val="204"/>
          </rPr>
          <t xml:space="preserve">Количество поступивших с пункта неотцентрифугированных Образцов\Общее Количество Образцов СЫВОРОТКИ И КРОВИ ЭДТА.  </t>
        </r>
      </text>
    </comment>
    <comment ref="C14" authorId="0">
      <text>
        <r>
          <rPr>
            <b/>
            <sz val="9"/>
            <color indexed="81"/>
            <rFont val="Tahoma"/>
            <family val="2"/>
            <charset val="204"/>
          </rPr>
          <t>Количество Отчетов Доставленых в Клинику вне Установленного ТАТ/Общее Количество Отчётов</t>
        </r>
      </text>
    </comment>
    <comment ref="C15" authorId="0">
      <text>
        <r>
          <rPr>
            <b/>
            <sz val="9"/>
            <color indexed="81"/>
            <rFont val="Tahoma"/>
            <family val="2"/>
            <charset val="204"/>
          </rPr>
          <t>Количество Критичных Результатов Выданных в Клинику вне установленного Целевого Значения/Общее Количество Критичных Результатов</t>
        </r>
      </text>
    </comment>
    <comment ref="C16" authorId="0">
      <text>
        <r>
          <rPr>
            <b/>
            <sz val="9"/>
            <color indexed="81"/>
            <rFont val="Tahoma"/>
            <family val="2"/>
            <charset val="204"/>
          </rPr>
          <t xml:space="preserve">Количество Ошбочных Результатов Выписанных Вручную /Общее Количество Выписанных Вручную Результатов </t>
        </r>
      </text>
    </comment>
  </commentList>
</comments>
</file>

<file path=xl/comments2.xml><?xml version="1.0" encoding="utf-8"?>
<comments xmlns="http://schemas.openxmlformats.org/spreadsheetml/2006/main">
  <authors>
    <author>Гена</author>
  </authors>
  <commentList>
    <comment ref="B1" authorId="0">
      <text>
        <r>
          <rPr>
            <b/>
            <sz val="10"/>
            <color indexed="81"/>
            <rFont val="Tahoma"/>
            <family val="2"/>
            <charset val="204"/>
          </rPr>
          <t xml:space="preserve">Аббревиатура Теста </t>
        </r>
      </text>
    </comment>
    <comment ref="C1" authorId="0">
      <text>
        <r>
          <rPr>
            <b/>
            <sz val="10"/>
            <color indexed="81"/>
            <rFont val="Tahoma"/>
            <family val="2"/>
            <charset val="204"/>
          </rPr>
          <t xml:space="preserve">Анализатор при помощи которого проводились исследования. </t>
        </r>
      </text>
    </comment>
    <comment ref="D1" authorId="0">
      <text>
        <r>
          <rPr>
            <b/>
            <sz val="10"/>
            <color indexed="81"/>
            <rFont val="Tahoma"/>
            <family val="2"/>
            <charset val="204"/>
          </rPr>
          <t>Аббревиатура торговой марки используемого Контрольного Материала</t>
        </r>
      </text>
    </comment>
    <comment ref="E1" authorId="0">
      <text>
        <r>
          <rPr>
            <b/>
            <sz val="10"/>
            <color indexed="81"/>
            <rFont val="Tahoma"/>
            <family val="2"/>
            <charset val="204"/>
          </rPr>
          <t xml:space="preserve">Количество Контрольных Измерений </t>
        </r>
      </text>
    </comment>
    <comment ref="F1" authorId="0">
      <text>
        <r>
          <rPr>
            <b/>
            <sz val="10"/>
            <color indexed="81"/>
            <rFont val="Tahoma"/>
            <family val="2"/>
            <charset val="204"/>
          </rPr>
          <t xml:space="preserve">Коэфициент Вариации </t>
        </r>
      </text>
    </comment>
    <comment ref="G1" authorId="0">
      <text>
        <r>
          <rPr>
            <b/>
            <sz val="10"/>
            <color indexed="81"/>
            <rFont val="Tahoma"/>
            <family val="2"/>
            <charset val="204"/>
          </rPr>
          <t xml:space="preserve">Аналитическое Смещение (%) </t>
        </r>
      </text>
    </comment>
    <comment ref="H1" authorId="0">
      <text>
        <r>
          <rPr>
            <b/>
            <sz val="10"/>
            <color indexed="81"/>
            <rFont val="Tahoma"/>
            <family val="2"/>
            <charset val="204"/>
          </rPr>
          <t>Допустимая Общая Ошибка Определения Аналита</t>
        </r>
      </text>
    </comment>
    <comment ref="I1" authorId="0">
      <text>
        <r>
          <rPr>
            <b/>
            <sz val="10"/>
            <color indexed="81"/>
            <rFont val="Tahoma"/>
            <family val="2"/>
            <charset val="204"/>
          </rPr>
          <t xml:space="preserve">Sigma (Z) Score Аналитического Метода. </t>
        </r>
      </text>
    </comment>
    <comment ref="J1" authorId="0">
      <text>
        <r>
          <rPr>
            <b/>
            <sz val="10"/>
            <color indexed="81"/>
            <rFont val="Tahoma"/>
            <family val="2"/>
            <charset val="204"/>
          </rPr>
          <t>Контрольные Правила.</t>
        </r>
      </text>
    </comment>
    <comment ref="K1" authorId="0">
      <text>
        <r>
          <rPr>
            <b/>
            <sz val="10"/>
            <color indexed="81"/>
            <rFont val="Tahoma"/>
            <family val="2"/>
            <charset val="204"/>
          </rPr>
          <t xml:space="preserve">Количество Контрольных Измерений </t>
        </r>
      </text>
    </comment>
    <comment ref="L1" authorId="0">
      <text>
        <r>
          <rPr>
            <b/>
            <sz val="10"/>
            <color indexed="81"/>
            <rFont val="Tahoma"/>
            <family val="2"/>
            <charset val="204"/>
          </rPr>
          <t xml:space="preserve">Количество Аналитических Серий. </t>
        </r>
      </text>
    </comment>
    <comment ref="M1" authorId="0">
      <text>
        <r>
          <rPr>
            <b/>
            <sz val="10"/>
            <color indexed="81"/>
            <rFont val="Tahoma"/>
            <family val="2"/>
            <charset val="204"/>
          </rPr>
          <t>Вероятность Ложных Отбросов Аналитических Серий.</t>
        </r>
      </text>
    </comment>
    <comment ref="N1" authorId="0">
      <text>
        <r>
          <rPr>
            <b/>
            <sz val="10"/>
            <color indexed="81"/>
            <rFont val="Tahoma"/>
            <family val="2"/>
            <charset val="204"/>
          </rPr>
          <t>Вероятность Детекции Ошибки.</t>
        </r>
      </text>
    </comment>
    <comment ref="O1" authorId="0">
      <text>
        <r>
          <rPr>
            <b/>
            <sz val="10"/>
            <color indexed="81"/>
            <rFont val="Tahoma"/>
            <family val="2"/>
            <charset val="204"/>
          </rPr>
          <t>% Выхода Продукта с Дефектом.</t>
        </r>
      </text>
    </comment>
    <comment ref="P1" authorId="0">
      <text>
        <r>
          <rPr>
            <b/>
            <sz val="10"/>
            <color indexed="81"/>
            <rFont val="Tahoma"/>
            <family val="2"/>
            <charset val="204"/>
          </rPr>
          <t>Ранжирование % Частоты Возникновения.</t>
        </r>
      </text>
    </comment>
    <comment ref="Q1" authorId="0">
      <text>
        <r>
          <rPr>
            <b/>
            <sz val="10"/>
            <color indexed="81"/>
            <rFont val="Tahoma"/>
            <family val="2"/>
            <charset val="204"/>
          </rPr>
          <t>Тяжесть.</t>
        </r>
      </text>
    </comment>
    <comment ref="R1" authorId="0">
      <text>
        <r>
          <rPr>
            <b/>
            <sz val="10"/>
            <color indexed="81"/>
            <rFont val="Tahoma"/>
            <family val="2"/>
            <charset val="204"/>
          </rPr>
          <t>Детекция.</t>
        </r>
      </text>
    </comment>
    <comment ref="S1" authorId="0">
      <text>
        <r>
          <rPr>
            <b/>
            <sz val="10"/>
            <color indexed="81"/>
            <rFont val="Tahoma"/>
            <family val="2"/>
            <charset val="204"/>
          </rPr>
          <t>Risk Priority Number.</t>
        </r>
      </text>
    </comment>
  </commentList>
</comments>
</file>

<file path=xl/comments3.xml><?xml version="1.0" encoding="utf-8"?>
<comments xmlns="http://schemas.openxmlformats.org/spreadsheetml/2006/main">
  <authors>
    <author>Гена</author>
  </authors>
  <commentList>
    <comment ref="B1" authorId="0">
      <text>
        <r>
          <rPr>
            <b/>
            <sz val="10"/>
            <color indexed="81"/>
            <rFont val="Tahoma"/>
            <family val="2"/>
            <charset val="204"/>
          </rPr>
          <t xml:space="preserve">Аббревиатура Теста </t>
        </r>
      </text>
    </comment>
    <comment ref="C1" authorId="0">
      <text>
        <r>
          <rPr>
            <b/>
            <sz val="10"/>
            <color indexed="81"/>
            <rFont val="Tahoma"/>
            <family val="2"/>
            <charset val="204"/>
          </rPr>
          <t xml:space="preserve">Анализатор при помощи которого проводились исследования. </t>
        </r>
      </text>
    </comment>
    <comment ref="D1" authorId="0">
      <text>
        <r>
          <rPr>
            <b/>
            <sz val="10"/>
            <color indexed="81"/>
            <rFont val="Tahoma"/>
            <family val="2"/>
            <charset val="204"/>
          </rPr>
          <t>Аббревиатура торговой марки используемого Контрольного Материала</t>
        </r>
      </text>
    </comment>
    <comment ref="E1" authorId="0">
      <text>
        <r>
          <rPr>
            <b/>
            <sz val="10"/>
            <color indexed="81"/>
            <rFont val="Tahoma"/>
            <family val="2"/>
            <charset val="204"/>
          </rPr>
          <t xml:space="preserve">Количество Контрольных Измерений </t>
        </r>
      </text>
    </comment>
    <comment ref="F1" authorId="0">
      <text>
        <r>
          <rPr>
            <b/>
            <sz val="10"/>
            <color indexed="81"/>
            <rFont val="Tahoma"/>
            <family val="2"/>
            <charset val="204"/>
          </rPr>
          <t xml:space="preserve">Коэфициент Вариации </t>
        </r>
      </text>
    </comment>
    <comment ref="G1" authorId="0">
      <text>
        <r>
          <rPr>
            <b/>
            <sz val="10"/>
            <color indexed="81"/>
            <rFont val="Tahoma"/>
            <family val="2"/>
            <charset val="204"/>
          </rPr>
          <t xml:space="preserve">Аналитическое Смещение (%) </t>
        </r>
      </text>
    </comment>
    <comment ref="H1" authorId="0">
      <text>
        <r>
          <rPr>
            <b/>
            <sz val="10"/>
            <color indexed="81"/>
            <rFont val="Tahoma"/>
            <family val="2"/>
            <charset val="204"/>
          </rPr>
          <t>Допустимая Общая Ошибка Определения Аналита</t>
        </r>
      </text>
    </comment>
    <comment ref="I1" authorId="0">
      <text>
        <r>
          <rPr>
            <b/>
            <sz val="10"/>
            <color indexed="81"/>
            <rFont val="Tahoma"/>
            <family val="2"/>
            <charset val="204"/>
          </rPr>
          <t xml:space="preserve">Sigma (Z) Score Аналитического Метода. </t>
        </r>
      </text>
    </comment>
    <comment ref="J1" authorId="0">
      <text>
        <r>
          <rPr>
            <b/>
            <sz val="10"/>
            <color indexed="81"/>
            <rFont val="Tahoma"/>
            <family val="2"/>
            <charset val="204"/>
          </rPr>
          <t>% Выхода Продукта с Дефектом.</t>
        </r>
      </text>
    </comment>
    <comment ref="K1" authorId="0">
      <text>
        <r>
          <rPr>
            <b/>
            <sz val="10"/>
            <color indexed="81"/>
            <rFont val="Tahoma"/>
            <family val="2"/>
            <charset val="204"/>
          </rPr>
          <t>Ранжирование % Частоты Возникновения.</t>
        </r>
      </text>
    </comment>
    <comment ref="L1" authorId="0">
      <text>
        <r>
          <rPr>
            <b/>
            <sz val="10"/>
            <color indexed="81"/>
            <rFont val="Tahoma"/>
            <family val="2"/>
            <charset val="204"/>
          </rPr>
          <t>Тяжесть.</t>
        </r>
      </text>
    </comment>
    <comment ref="M1" authorId="0">
      <text>
        <r>
          <rPr>
            <b/>
            <sz val="10"/>
            <color indexed="81"/>
            <rFont val="Tahoma"/>
            <family val="2"/>
            <charset val="204"/>
          </rPr>
          <t>Risk Priority Number.</t>
        </r>
      </text>
    </comment>
  </commentList>
</comments>
</file>

<file path=xl/comments4.xml><?xml version="1.0" encoding="utf-8"?>
<comments xmlns="http://schemas.openxmlformats.org/spreadsheetml/2006/main">
  <authors>
    <author>Гена</author>
  </authors>
  <commentList>
    <comment ref="B1" authorId="0">
      <text>
        <r>
          <rPr>
            <b/>
            <sz val="12"/>
            <color indexed="81"/>
            <rFont val="Tahoma"/>
            <family val="2"/>
            <charset val="204"/>
          </rPr>
          <t>Нромер Теста</t>
        </r>
      </text>
    </comment>
    <comment ref="C1" authorId="0">
      <text>
        <r>
          <rPr>
            <b/>
            <sz val="12"/>
            <color indexed="81"/>
            <rFont val="Tahoma"/>
            <family val="2"/>
            <charset val="204"/>
          </rPr>
          <t xml:space="preserve">Нромер по порядку </t>
        </r>
      </text>
    </comment>
    <comment ref="D1" authorId="0">
      <text>
        <r>
          <rPr>
            <b/>
            <sz val="12"/>
            <color indexed="81"/>
            <rFont val="Tahoma"/>
            <family val="2"/>
            <charset val="204"/>
          </rPr>
          <t xml:space="preserve">Аббревиатура Теста </t>
        </r>
      </text>
    </comment>
    <comment ref="E1" authorId="0">
      <text>
        <r>
          <rPr>
            <b/>
            <sz val="12"/>
            <color indexed="81"/>
            <rFont val="Tahoma"/>
            <family val="2"/>
            <charset val="204"/>
          </rPr>
          <t xml:space="preserve">Анализатор при помощи которого проводились исследования. </t>
        </r>
      </text>
    </comment>
    <comment ref="F1" authorId="0">
      <text>
        <r>
          <rPr>
            <b/>
            <sz val="12"/>
            <color indexed="81"/>
            <rFont val="Tahoma"/>
            <family val="2"/>
            <charset val="204"/>
          </rPr>
          <t>Аббревиатура торговой марки используемого Контрольного Материала</t>
        </r>
      </text>
    </comment>
    <comment ref="G1" authorId="0">
      <text>
        <r>
          <rPr>
            <b/>
            <sz val="12"/>
            <color indexed="81"/>
            <rFont val="Tahoma"/>
            <family val="2"/>
            <charset val="204"/>
          </rPr>
          <t xml:space="preserve">Количество Контрольных Измерений </t>
        </r>
      </text>
    </comment>
    <comment ref="H1" authorId="0">
      <text>
        <r>
          <rPr>
            <b/>
            <sz val="12"/>
            <color indexed="81"/>
            <rFont val="Tahoma"/>
            <family val="2"/>
            <charset val="204"/>
          </rPr>
          <t xml:space="preserve">Коэфициент Вариации </t>
        </r>
      </text>
    </comment>
    <comment ref="I1" authorId="0">
      <text>
        <r>
          <rPr>
            <b/>
            <sz val="12"/>
            <color indexed="81"/>
            <rFont val="Tahoma"/>
            <family val="2"/>
            <charset val="204"/>
          </rPr>
          <t xml:space="preserve">Аналитическое Смещение (%) </t>
        </r>
      </text>
    </comment>
    <comment ref="J1" authorId="0">
      <text>
        <r>
          <rPr>
            <b/>
            <sz val="12"/>
            <color indexed="81"/>
            <rFont val="Tahoma"/>
            <family val="2"/>
            <charset val="204"/>
          </rPr>
          <t xml:space="preserve">ВнутриИндивидуальная Биологическая Вариация </t>
        </r>
      </text>
    </comment>
    <comment ref="K1" authorId="0">
      <text>
        <r>
          <rPr>
            <b/>
            <sz val="12"/>
            <color indexed="81"/>
            <rFont val="Tahoma"/>
            <family val="2"/>
            <charset val="204"/>
          </rPr>
          <t>МежИндивидуальная Биологическая Вариация</t>
        </r>
      </text>
    </comment>
    <comment ref="L1" authorId="0">
      <text>
        <r>
          <rPr>
            <b/>
            <sz val="12"/>
            <color indexed="81"/>
            <rFont val="Tahoma"/>
            <family val="2"/>
            <charset val="204"/>
          </rPr>
          <t>Индекс Индивидуальности</t>
        </r>
      </text>
    </comment>
    <comment ref="M1" authorId="0">
      <text>
        <r>
          <rPr>
            <b/>
            <sz val="12"/>
            <color indexed="81"/>
            <rFont val="Tahoma"/>
            <family val="2"/>
            <charset val="204"/>
          </rPr>
          <t xml:space="preserve">Коэфициент Критической Разницы </t>
        </r>
      </text>
    </comment>
    <comment ref="N1" authorId="0">
      <text>
        <r>
          <rPr>
            <b/>
            <sz val="12"/>
            <color indexed="81"/>
            <rFont val="Tahoma"/>
            <family val="2"/>
            <charset val="204"/>
          </rPr>
          <t>Допустимая Общая Ошибка Определения Аналита</t>
        </r>
      </text>
    </comment>
    <comment ref="O1" authorId="0">
      <text>
        <r>
          <rPr>
            <b/>
            <sz val="12"/>
            <color indexed="81"/>
            <rFont val="Tahoma"/>
            <family val="2"/>
            <charset val="204"/>
          </rPr>
          <t>Сигма-Метрика</t>
        </r>
      </text>
    </comment>
    <comment ref="P1" authorId="0">
      <text>
        <r>
          <rPr>
            <b/>
            <sz val="12"/>
            <color indexed="81"/>
            <rFont val="Tahoma"/>
            <family val="2"/>
            <charset val="204"/>
          </rPr>
          <t>%OCС(%Риска выхода результата за пределы TEa)</t>
        </r>
      </text>
    </comment>
    <comment ref="Q1" authorId="0">
      <text>
        <r>
          <rPr>
            <b/>
            <sz val="12"/>
            <color indexed="81"/>
            <rFont val="Tahoma"/>
            <family val="2"/>
            <charset val="204"/>
          </rPr>
          <t>Ранжирование % Частоты Возникновения.</t>
        </r>
      </text>
    </comment>
    <comment ref="R1" authorId="0">
      <text>
        <r>
          <rPr>
            <b/>
            <sz val="12"/>
            <color indexed="81"/>
            <rFont val="Tahoma"/>
            <family val="2"/>
            <charset val="204"/>
          </rPr>
          <t>Неопределённость Измерения,выраженная в виде %RootMeanSquareDeviation(%RMSD)</t>
        </r>
      </text>
    </comment>
    <comment ref="S1" authorId="0">
      <text>
        <r>
          <rPr>
            <b/>
            <sz val="12"/>
            <color indexed="81"/>
            <rFont val="Tahoma"/>
            <family val="2"/>
            <charset val="204"/>
          </rPr>
          <t>Рекомендуемые Контрольные Правила</t>
        </r>
      </text>
    </comment>
    <comment ref="V1" authorId="0">
      <text>
        <r>
          <rPr>
            <b/>
            <sz val="10"/>
            <color indexed="81"/>
            <rFont val="Tahoma"/>
            <family val="2"/>
            <charset val="204"/>
          </rPr>
          <t>Минимальные Требования к Аналитическому Качеству Ricos et al</t>
        </r>
      </text>
    </comment>
    <comment ref="W1" authorId="0">
      <text>
        <r>
          <rPr>
            <b/>
            <sz val="10"/>
            <color indexed="81"/>
            <rFont val="Tahoma"/>
            <family val="2"/>
            <charset val="204"/>
          </rPr>
          <t xml:space="preserve">Желаемые Требования к Аналитическому Качеству Ricos et al </t>
        </r>
      </text>
    </comment>
    <comment ref="X1" authorId="0">
      <text>
        <r>
          <rPr>
            <b/>
            <sz val="10"/>
            <color indexed="81"/>
            <rFont val="Tahoma"/>
            <family val="2"/>
            <charset val="204"/>
          </rPr>
          <t>Оптимальные Требования к Аналитическому Качеству Ricos et al</t>
        </r>
      </text>
    </comment>
    <comment ref="Y1" authorId="0">
      <text>
        <r>
          <rPr>
            <b/>
            <sz val="10"/>
            <color indexed="81"/>
            <rFont val="Tahoma"/>
            <family val="2"/>
            <charset val="204"/>
          </rPr>
          <t>Требования к Аналитическому Качеству Приказа N45 МинЗдрава РФ от 07.02.2000 года.</t>
        </r>
      </text>
    </comment>
    <comment ref="Z1" authorId="0">
      <text>
        <r>
          <rPr>
            <b/>
            <sz val="10"/>
            <color indexed="81"/>
            <rFont val="Tahoma"/>
            <family val="2"/>
            <charset val="204"/>
          </rPr>
          <t xml:space="preserve">Требования к Аналитическому Качеству Немецкого Федерального Медицинского Совета </t>
        </r>
      </text>
    </comment>
    <comment ref="AA1" authorId="0">
      <text>
        <r>
          <rPr>
            <b/>
            <sz val="10"/>
            <color indexed="81"/>
            <rFont val="Tahoma"/>
            <family val="2"/>
            <charset val="204"/>
          </rPr>
          <t>Требования к Аналитическому Качеству Поправок в Развитие Медицинских Лабораторий США</t>
        </r>
      </text>
    </comment>
    <comment ref="AB1" authorId="0">
      <text>
        <r>
          <rPr>
            <b/>
            <sz val="10"/>
            <color indexed="81"/>
            <rFont val="Tahoma"/>
            <family val="2"/>
            <charset val="204"/>
          </rPr>
          <t>Требования к Аналитическому Качеству Королевской Коллегии Патологов АвстралАзии</t>
        </r>
      </text>
    </comment>
    <comment ref="G126" authorId="0">
      <text>
        <r>
          <rPr>
            <b/>
            <sz val="10"/>
            <color indexed="81"/>
            <rFont val="Tahoma"/>
            <family val="2"/>
            <charset val="204"/>
          </rPr>
          <t>Нет Репрезентативного Количества Данных.</t>
        </r>
      </text>
    </comment>
    <comment ref="G127" authorId="0">
      <text>
        <r>
          <rPr>
            <b/>
            <sz val="10"/>
            <color indexed="81"/>
            <rFont val="Tahoma"/>
            <family val="2"/>
            <charset val="204"/>
          </rPr>
          <t>Нет Репрезентативного Количества Данных.</t>
        </r>
      </text>
    </comment>
    <comment ref="G128" authorId="0">
      <text>
        <r>
          <rPr>
            <b/>
            <sz val="10"/>
            <color indexed="81"/>
            <rFont val="Tahoma"/>
            <family val="2"/>
            <charset val="204"/>
          </rPr>
          <t>Нет Репрезентативного Количества Данных.</t>
        </r>
      </text>
    </comment>
    <comment ref="G305" authorId="0">
      <text>
        <r>
          <rPr>
            <b/>
            <sz val="10"/>
            <color indexed="81"/>
            <rFont val="Tahoma"/>
            <family val="2"/>
            <charset val="204"/>
          </rPr>
          <t>Нет Репрезентативного Количества Данных.</t>
        </r>
      </text>
    </comment>
    <comment ref="G306" authorId="0">
      <text>
        <r>
          <rPr>
            <b/>
            <sz val="10"/>
            <color indexed="81"/>
            <rFont val="Tahoma"/>
            <family val="2"/>
            <charset val="204"/>
          </rPr>
          <t>Нет Репрезентативного Количества Данных.</t>
        </r>
      </text>
    </comment>
  </commentList>
</comments>
</file>

<file path=xl/sharedStrings.xml><?xml version="1.0" encoding="utf-8"?>
<sst xmlns="http://schemas.openxmlformats.org/spreadsheetml/2006/main" count="1582" uniqueCount="371">
  <si>
    <t>N</t>
  </si>
  <si>
    <t>Pfr</t>
  </si>
  <si>
    <t>Ped</t>
  </si>
  <si>
    <t>Test</t>
  </si>
  <si>
    <t>R</t>
  </si>
  <si>
    <t>Sigma</t>
  </si>
  <si>
    <t>13s</t>
  </si>
  <si>
    <t xml:space="preserve"> Instrument</t>
  </si>
  <si>
    <t>QCM</t>
  </si>
  <si>
    <t>NQC</t>
  </si>
  <si>
    <t>CV</t>
  </si>
  <si>
    <t>Bias</t>
  </si>
  <si>
    <t>CVw</t>
  </si>
  <si>
    <t>CVg</t>
  </si>
  <si>
    <t>Index</t>
  </si>
  <si>
    <t>RCV</t>
  </si>
  <si>
    <t>TEa %</t>
  </si>
  <si>
    <t xml:space="preserve">Sigma </t>
  </si>
  <si>
    <t>%Risk</t>
  </si>
  <si>
    <t>RMSD</t>
  </si>
  <si>
    <t>Westgard Sigma Rules™</t>
  </si>
  <si>
    <t>Date :</t>
  </si>
  <si>
    <t>01.10-31.10.2016</t>
  </si>
  <si>
    <t>Ricos M</t>
  </si>
  <si>
    <t>Ricos D</t>
  </si>
  <si>
    <t>Ricos O</t>
  </si>
  <si>
    <t>GOST</t>
  </si>
  <si>
    <t>Rilibak</t>
  </si>
  <si>
    <t>CLIA</t>
  </si>
  <si>
    <t>RCPA</t>
  </si>
  <si>
    <t>413-ALB</t>
  </si>
  <si>
    <t>6000(1)P1</t>
  </si>
  <si>
    <t>PCCCM1</t>
  </si>
  <si>
    <t>27</t>
  </si>
  <si>
    <t>PCCCM2</t>
  </si>
  <si>
    <t>158-ALP</t>
  </si>
  <si>
    <t>6000(2)P1</t>
  </si>
  <si>
    <t>26</t>
  </si>
  <si>
    <t>685-ALT</t>
  </si>
  <si>
    <t>684-ALTLP</t>
  </si>
  <si>
    <t>5</t>
  </si>
  <si>
    <t>570-AMYL</t>
  </si>
  <si>
    <t>2062-UAMYL</t>
  </si>
  <si>
    <t>Liquichek1</t>
  </si>
  <si>
    <t>21</t>
  </si>
  <si>
    <t>Liquichek2</t>
  </si>
  <si>
    <t>687-AST</t>
  </si>
  <si>
    <t>686-ASTLP</t>
  </si>
  <si>
    <t>6</t>
  </si>
  <si>
    <t>211-UREL</t>
  </si>
  <si>
    <t>726-CA</t>
  </si>
  <si>
    <t>2064-UCA</t>
  </si>
  <si>
    <t>1005-CHE</t>
  </si>
  <si>
    <t>1004-MG</t>
  </si>
  <si>
    <t>2066-MGU</t>
  </si>
  <si>
    <t>17</t>
  </si>
  <si>
    <t>661-IRON</t>
  </si>
  <si>
    <t>29</t>
  </si>
  <si>
    <t>31</t>
  </si>
  <si>
    <t>1001-CREJ2</t>
  </si>
  <si>
    <t>2067-UCREJ</t>
  </si>
  <si>
    <t>20</t>
  </si>
  <si>
    <t>294-BIL-D</t>
  </si>
  <si>
    <t>18-BILT</t>
  </si>
  <si>
    <t>767-GLU</t>
  </si>
  <si>
    <t>2114-UGLU</t>
  </si>
  <si>
    <t>No Data</t>
  </si>
  <si>
    <t>80-LDH</t>
  </si>
  <si>
    <t>220-GGT</t>
  </si>
  <si>
    <t>1009-LIPC</t>
  </si>
  <si>
    <t>714-PHOS</t>
  </si>
  <si>
    <t>2065-UPHOS2</t>
  </si>
  <si>
    <t>227-TP</t>
  </si>
  <si>
    <t>798-CHOL2</t>
  </si>
  <si>
    <t>781-TRIG</t>
  </si>
  <si>
    <t>28</t>
  </si>
  <si>
    <t>435-HDL-C</t>
  </si>
  <si>
    <t>59-LDL-C</t>
  </si>
  <si>
    <t>418-UA2</t>
  </si>
  <si>
    <t>2063-UUA2</t>
  </si>
  <si>
    <t>1000-AMY-P</t>
  </si>
  <si>
    <t>57-CK</t>
  </si>
  <si>
    <t>710-CKMBL</t>
  </si>
  <si>
    <t>2106-KI</t>
  </si>
  <si>
    <t>6000(1)ISE1</t>
  </si>
  <si>
    <t>30</t>
  </si>
  <si>
    <t>2110-KU</t>
  </si>
  <si>
    <t>2107-NaI</t>
  </si>
  <si>
    <t>2111-NaU</t>
  </si>
  <si>
    <t>2109-ClI</t>
  </si>
  <si>
    <t>2112-ClU</t>
  </si>
  <si>
    <t>Ca++</t>
  </si>
  <si>
    <t>AVL(1)</t>
  </si>
  <si>
    <t>ISETROL1</t>
  </si>
  <si>
    <t>ISETROL2</t>
  </si>
  <si>
    <t>ISETROL3</t>
  </si>
  <si>
    <t>Ca++U</t>
  </si>
  <si>
    <t>1003-ASO2</t>
  </si>
  <si>
    <t>19-CRP</t>
  </si>
  <si>
    <t>25</t>
  </si>
  <si>
    <t>2102-RF</t>
  </si>
  <si>
    <t>RFCSet I</t>
  </si>
  <si>
    <t>RFCSet II</t>
  </si>
  <si>
    <t>1012-GAPTO</t>
  </si>
  <si>
    <t>1007-C3c</t>
  </si>
  <si>
    <t>1008-C4</t>
  </si>
  <si>
    <t>75-IGA</t>
  </si>
  <si>
    <t>77-IGM</t>
  </si>
  <si>
    <t>276-IGG</t>
  </si>
  <si>
    <t>2103-APOAT</t>
  </si>
  <si>
    <t>205-APOBT</t>
  </si>
  <si>
    <t>2101-A1CW2</t>
  </si>
  <si>
    <t>PCHbA1cN</t>
  </si>
  <si>
    <t>PCHbA1cP</t>
  </si>
  <si>
    <t>1013-FRA</t>
  </si>
  <si>
    <t>PCNFRA</t>
  </si>
  <si>
    <t>PCPFRA</t>
  </si>
  <si>
    <t>24</t>
  </si>
  <si>
    <t>1006-TRSF2</t>
  </si>
  <si>
    <t>207-VALP</t>
  </si>
  <si>
    <t>TDMCSet I</t>
  </si>
  <si>
    <t>TDMCSet II</t>
  </si>
  <si>
    <t>TDMCSet III</t>
  </si>
  <si>
    <t>525-AT</t>
  </si>
  <si>
    <t>Integra400(2)</t>
  </si>
  <si>
    <t>PCChrom I</t>
  </si>
  <si>
    <t>PCChrom II</t>
  </si>
  <si>
    <t>18</t>
  </si>
  <si>
    <t>2100-D-DI2</t>
  </si>
  <si>
    <t>DDGen2C I</t>
  </si>
  <si>
    <t>DDGen2C II</t>
  </si>
  <si>
    <t>α2MG</t>
  </si>
  <si>
    <t>MPControl 1</t>
  </si>
  <si>
    <t>MPControl 2</t>
  </si>
  <si>
    <t>MPControl 3</t>
  </si>
  <si>
    <t>6-HCYS</t>
  </si>
  <si>
    <t>HCYCKit1</t>
  </si>
  <si>
    <t>HCYCKit2</t>
  </si>
  <si>
    <t>900-HBSAG</t>
  </si>
  <si>
    <t>411(3)</t>
  </si>
  <si>
    <t>PCHbsAg1</t>
  </si>
  <si>
    <t>PCHbsAg2</t>
  </si>
  <si>
    <t>450-HBC</t>
  </si>
  <si>
    <t>PCAnti-Hbc1</t>
  </si>
  <si>
    <t>PCAnti-Hbc2</t>
  </si>
  <si>
    <t>410-A-HBs</t>
  </si>
  <si>
    <t>PCAnti-Hbs1</t>
  </si>
  <si>
    <t>PCAnti-Hbs2</t>
  </si>
  <si>
    <t>22</t>
  </si>
  <si>
    <t>65-A-HCV</t>
  </si>
  <si>
    <t>PCAnti-HCV1</t>
  </si>
  <si>
    <t>PCAnti-HCV2</t>
  </si>
  <si>
    <t>530-IGMTOX</t>
  </si>
  <si>
    <t>PCA-ToxoM1</t>
  </si>
  <si>
    <t>PCA-ToxoM2</t>
  </si>
  <si>
    <t>520-IGGTOX</t>
  </si>
  <si>
    <t>PCA-ToxoG1</t>
  </si>
  <si>
    <t>PCA-ToxoG2</t>
  </si>
  <si>
    <t>550-RUBM</t>
  </si>
  <si>
    <t>PCA-RubM1</t>
  </si>
  <si>
    <t>PCA-RubM2</t>
  </si>
  <si>
    <t>540-RUBG</t>
  </si>
  <si>
    <t>PCA-RubG1</t>
  </si>
  <si>
    <t>PCA-RubG2</t>
  </si>
  <si>
    <t>580-CMVIgM</t>
  </si>
  <si>
    <t>PCA-CMVM1</t>
  </si>
  <si>
    <t>PCA-CMVM2</t>
  </si>
  <si>
    <t>571-CMVIgG</t>
  </si>
  <si>
    <t>PCA-CMVG1</t>
  </si>
  <si>
    <t>PCA-CMVG2</t>
  </si>
  <si>
    <t>100-SYPH</t>
  </si>
  <si>
    <t>Preci_Syph1</t>
  </si>
  <si>
    <t>Preci_Syph2</t>
  </si>
  <si>
    <t>1-TSH</t>
  </si>
  <si>
    <t>6000(1)E11</t>
  </si>
  <si>
    <t>PCU1</t>
  </si>
  <si>
    <t>PCU2</t>
  </si>
  <si>
    <t>6000(1)E12</t>
  </si>
  <si>
    <t>6000(1)E21</t>
  </si>
  <si>
    <t>6000(1)E22</t>
  </si>
  <si>
    <t>2-T4</t>
  </si>
  <si>
    <t>4-FT4</t>
  </si>
  <si>
    <t>7-T3</t>
  </si>
  <si>
    <t>10-FT3</t>
  </si>
  <si>
    <t>137-A-TPO</t>
  </si>
  <si>
    <t>PCThyroAB1</t>
  </si>
  <si>
    <t>PCThyroAB2</t>
  </si>
  <si>
    <t>23</t>
  </si>
  <si>
    <t>133-A-TG</t>
  </si>
  <si>
    <t>730-A-TSH</t>
  </si>
  <si>
    <t>700-TG</t>
  </si>
  <si>
    <t>131-PRL</t>
  </si>
  <si>
    <t>6000(2)E11</t>
  </si>
  <si>
    <t>6000(2)E12</t>
  </si>
  <si>
    <t>23-FSH</t>
  </si>
  <si>
    <t>20-LH</t>
  </si>
  <si>
    <t>13-TESTO</t>
  </si>
  <si>
    <t>4003-FTESTO</t>
  </si>
  <si>
    <t>Euroimmun(1)</t>
  </si>
  <si>
    <t>Packaged</t>
  </si>
  <si>
    <t>142-DHEA-S</t>
  </si>
  <si>
    <t>146-SHBG</t>
  </si>
  <si>
    <t>12-E2</t>
  </si>
  <si>
    <t>148-HCG-PR</t>
  </si>
  <si>
    <t>411(2)</t>
  </si>
  <si>
    <t>PCTM1</t>
  </si>
  <si>
    <t>PCTM2</t>
  </si>
  <si>
    <t>121-PROG</t>
  </si>
  <si>
    <r>
      <t>4002-17</t>
    </r>
    <r>
      <rPr>
        <sz val="12"/>
        <rFont val="Calibri"/>
        <family val="2"/>
        <charset val="204"/>
      </rPr>
      <t>α</t>
    </r>
    <r>
      <rPr>
        <sz val="12"/>
        <rFont val="Calibri"/>
        <family val="2"/>
        <charset val="204"/>
        <scheme val="minor"/>
      </rPr>
      <t>PRG</t>
    </r>
  </si>
  <si>
    <t>690-F-BHCG</t>
  </si>
  <si>
    <t>PCMC1</t>
  </si>
  <si>
    <t>9</t>
  </si>
  <si>
    <t>PCMC2</t>
  </si>
  <si>
    <t>PCMC3</t>
  </si>
  <si>
    <t>290-PAPP-A</t>
  </si>
  <si>
    <t>1130-AMH</t>
  </si>
  <si>
    <t>PCAMH1</t>
  </si>
  <si>
    <t>PCAMH2</t>
  </si>
  <si>
    <t>24-KORTIZ</t>
  </si>
  <si>
    <t>50-AFP-PR</t>
  </si>
  <si>
    <t>341-CA125</t>
  </si>
  <si>
    <t>332-CA153</t>
  </si>
  <si>
    <t>351-CA199</t>
  </si>
  <si>
    <t>301-CEA</t>
  </si>
  <si>
    <t>321-PSAT</t>
  </si>
  <si>
    <t>370-CA211</t>
  </si>
  <si>
    <t>360-CA724</t>
  </si>
  <si>
    <t>391-FPSA</t>
  </si>
  <si>
    <t>155-NSE</t>
  </si>
  <si>
    <t>780-S100</t>
  </si>
  <si>
    <t>999-HE4</t>
  </si>
  <si>
    <t>PCHE4(1)</t>
  </si>
  <si>
    <t>PCHE4(2)</t>
  </si>
  <si>
    <t>613-FOLATE</t>
  </si>
  <si>
    <t>PCVaria1</t>
  </si>
  <si>
    <t>PCVaria2</t>
  </si>
  <si>
    <t>381-FERR</t>
  </si>
  <si>
    <t>110-VITB12</t>
  </si>
  <si>
    <t>120-INSUL</t>
  </si>
  <si>
    <t>PCMM1</t>
  </si>
  <si>
    <t>PCMM2</t>
  </si>
  <si>
    <t>339-CPEPT</t>
  </si>
  <si>
    <t>8-ACTH</t>
  </si>
  <si>
    <t>810-A-CPP</t>
  </si>
  <si>
    <t>PCAnti-CCP1</t>
  </si>
  <si>
    <t>PCAnti-CCP2</t>
  </si>
  <si>
    <t>630-IGE</t>
  </si>
  <si>
    <t>2088-hGH</t>
  </si>
  <si>
    <t>126-PTH</t>
  </si>
  <si>
    <t>122-OSTEO</t>
  </si>
  <si>
    <t>670-B-CROS</t>
  </si>
  <si>
    <t>208-VITD3</t>
  </si>
  <si>
    <t>1050-hCT</t>
  </si>
  <si>
    <t>190-tP1NP</t>
  </si>
  <si>
    <t>1503-APTT</t>
  </si>
  <si>
    <t>CA-1500</t>
  </si>
  <si>
    <t>CPN</t>
  </si>
  <si>
    <t>CPP</t>
  </si>
  <si>
    <t>1504-PT</t>
  </si>
  <si>
    <t>1501-Fbg</t>
  </si>
  <si>
    <t>1502-TRT</t>
  </si>
  <si>
    <t>1505-LA1</t>
  </si>
  <si>
    <t>LACLow</t>
  </si>
  <si>
    <t>LACHigh</t>
  </si>
  <si>
    <t>1506-LA2</t>
  </si>
  <si>
    <t>2001-RBC</t>
  </si>
  <si>
    <t>XS-1000</t>
  </si>
  <si>
    <t>e-CHECK1</t>
  </si>
  <si>
    <t>e-CHECK2</t>
  </si>
  <si>
    <t>e-CHECK3</t>
  </si>
  <si>
    <t>XS-800</t>
  </si>
  <si>
    <t>Advia - 2120</t>
  </si>
  <si>
    <t>TESTpoint H</t>
  </si>
  <si>
    <t>47</t>
  </si>
  <si>
    <t>TESTpoint N</t>
  </si>
  <si>
    <t>44</t>
  </si>
  <si>
    <t>TESTpoint L</t>
  </si>
  <si>
    <t>48</t>
  </si>
  <si>
    <t>2002-HGB</t>
  </si>
  <si>
    <t>46</t>
  </si>
  <si>
    <t>49</t>
  </si>
  <si>
    <t>2003-HCT</t>
  </si>
  <si>
    <t>45</t>
  </si>
  <si>
    <t>2000-WBC</t>
  </si>
  <si>
    <t>2015-LYMPH%</t>
  </si>
  <si>
    <t>2016-MONO%</t>
  </si>
  <si>
    <t>2014-NEUT%</t>
  </si>
  <si>
    <t>2017-EO%</t>
  </si>
  <si>
    <t>2018-BASO%</t>
  </si>
  <si>
    <t>2007-PLT</t>
  </si>
  <si>
    <t>2032-RETIK%</t>
  </si>
  <si>
    <t>TESTpoint RH</t>
  </si>
  <si>
    <t>TESTpoint RL</t>
  </si>
  <si>
    <t xml:space="preserve">Six Sigma Table </t>
  </si>
  <si>
    <t>Sigma Score</t>
  </si>
  <si>
    <t>Description</t>
  </si>
  <si>
    <t>Risk OCC %</t>
  </si>
  <si>
    <t>Count</t>
  </si>
  <si>
    <t>Percent</t>
  </si>
  <si>
    <t>&gt; 6</t>
  </si>
  <si>
    <t>Word Class</t>
  </si>
  <si>
    <t>&lt;= 0,00034</t>
  </si>
  <si>
    <t>6,0 - 5,0</t>
  </si>
  <si>
    <t>Excellent</t>
  </si>
  <si>
    <t>0,00034-0,02</t>
  </si>
  <si>
    <t>5,0 - 4,0</t>
  </si>
  <si>
    <t>Good</t>
  </si>
  <si>
    <t>0,02 - 0,62</t>
  </si>
  <si>
    <t>4,0 - 3,0</t>
  </si>
  <si>
    <t>Marginal</t>
  </si>
  <si>
    <t>0,62 - 6,68</t>
  </si>
  <si>
    <t>3,0 - 2,0</t>
  </si>
  <si>
    <t>Poor</t>
  </si>
  <si>
    <t>6,6 - 30,8</t>
  </si>
  <si>
    <t>&lt; 2 (1,0)</t>
  </si>
  <si>
    <t>Unaceptable</t>
  </si>
  <si>
    <t>30,8 - 93,3</t>
  </si>
  <si>
    <t>Summary Count &amp; Percent</t>
  </si>
  <si>
    <t>&gt;=3</t>
  </si>
  <si>
    <t>&lt;3</t>
  </si>
  <si>
    <t>Counter</t>
  </si>
  <si>
    <t>Tests</t>
  </si>
  <si>
    <t>QC Charts</t>
  </si>
  <si>
    <t>Sigma - Single QC Rules (SQC)</t>
  </si>
  <si>
    <t>QC Rules</t>
  </si>
  <si>
    <t>12.5s</t>
  </si>
  <si>
    <t>13.5s</t>
  </si>
  <si>
    <t xml:space="preserve"> </t>
  </si>
  <si>
    <t>SEV</t>
  </si>
  <si>
    <t>RPN</t>
  </si>
  <si>
    <t>%DET</t>
  </si>
  <si>
    <t>%OCC</t>
  </si>
  <si>
    <t>Units</t>
  </si>
  <si>
    <t>Defect</t>
  </si>
  <si>
    <t>DPM</t>
  </si>
  <si>
    <t>%Yeld</t>
  </si>
  <si>
    <t xml:space="preserve">Сгусток в Сыворотке </t>
  </si>
  <si>
    <t xml:space="preserve">Сгусток в Плазме </t>
  </si>
  <si>
    <t>Небрежная Маркировка</t>
  </si>
  <si>
    <t>Несоответствующий тип</t>
  </si>
  <si>
    <t>Недоставленные образцы</t>
  </si>
  <si>
    <t xml:space="preserve">Неотцентрифугированые образцы </t>
  </si>
  <si>
    <t xml:space="preserve">Гемолизированные образцы </t>
  </si>
  <si>
    <t>Повреждённые образцы</t>
  </si>
  <si>
    <t>Недостаточный объем образца</t>
  </si>
  <si>
    <t>Неправильное Соотношение</t>
  </si>
  <si>
    <t xml:space="preserve">Отсутствие маркировки </t>
  </si>
  <si>
    <t>Quality Indicators</t>
  </si>
  <si>
    <t>Post-Analytical</t>
  </si>
  <si>
    <t>OCC Rank</t>
  </si>
  <si>
    <t>Несоответствующее ТАТ</t>
  </si>
  <si>
    <t xml:space="preserve">Сообщение Критических Данных </t>
  </si>
  <si>
    <t xml:space="preserve">Ошибки записи данных </t>
  </si>
  <si>
    <t>Время Транспортировки</t>
  </si>
  <si>
    <t>Phase TTP</t>
  </si>
  <si>
    <t>BIL</t>
  </si>
  <si>
    <t>TEa</t>
  </si>
  <si>
    <t>UREA</t>
  </si>
  <si>
    <t>CLU</t>
  </si>
  <si>
    <t>RBC</t>
  </si>
  <si>
    <t>WBC</t>
  </si>
  <si>
    <t>HB</t>
  </si>
  <si>
    <t>NEUT%</t>
  </si>
  <si>
    <t xml:space="preserve">Sysmex XS-800 </t>
  </si>
  <si>
    <t xml:space="preserve">Cobas 6000 </t>
  </si>
  <si>
    <t>PCCCM</t>
  </si>
  <si>
    <t>e-CHECK</t>
  </si>
  <si>
    <t>ALAT</t>
  </si>
  <si>
    <t>Rank OCC</t>
  </si>
  <si>
    <t>ROCC</t>
  </si>
  <si>
    <t>Pre-Analytical</t>
  </si>
</sst>
</file>

<file path=xl/styles.xml><?xml version="1.0" encoding="utf-8"?>
<styleSheet xmlns="http://schemas.openxmlformats.org/spreadsheetml/2006/main">
  <numFmts count="16">
    <numFmt numFmtId="164" formatCode="0.0"/>
    <numFmt numFmtId="165" formatCode="0.0000"/>
    <numFmt numFmtId="166" formatCode="_-* #,##0.00\ &quot;€&quot;_-;\-* #,##0.00\ &quot;€&quot;_-;_-* &quot;-&quot;??\ &quot;€&quot;_-;_-@_-"/>
    <numFmt numFmtId="167" formatCode="[$-419]General"/>
    <numFmt numFmtId="168" formatCode="0.000"/>
    <numFmt numFmtId="169" formatCode="0.00000"/>
    <numFmt numFmtId="170" formatCode="_-* #,##0.00_-;\-* #,##0.00_-;_-* &quot;-&quot;??_-;_-@_-"/>
    <numFmt numFmtId="171" formatCode="_-&quot;Ј&quot;* #,##0_-;\-&quot;Ј&quot;* #,##0_-;_-&quot;Ј&quot;* &quot;-&quot;_-;_-@_-"/>
    <numFmt numFmtId="172" formatCode="_-&quot;Ј&quot;* #,##0.00_-;\-&quot;Ј&quot;* #,##0.00_-;_-&quot;Ј&quot;* &quot;-&quot;??_-;_-@_-"/>
    <numFmt numFmtId="173" formatCode="_(* #,##0_);_(* \(#,##0\);_(* &quot;-&quot;_);_(@_)"/>
    <numFmt numFmtId="174" formatCode="_(* #,##0.00_);_(* \(#,##0.00\);_(* &quot;-&quot;??_);_(@_)"/>
    <numFmt numFmtId="175" formatCode="_(&quot;$&quot;* #,##0_);_(&quot;$&quot;* \(#,##0\);_(&quot;$&quot;* &quot;-&quot;_);_(@_)"/>
    <numFmt numFmtId="176" formatCode="_(&quot;$&quot;* #,##0.00_);_(&quot;$&quot;* \(#,##0.00\);_(&quot;$&quot;* &quot;-&quot;??_);_(@_)"/>
    <numFmt numFmtId="177" formatCode="_-* #,##0.00&quot;р.&quot;_-;\-* #,##0.00&quot;р.&quot;_-;_-* &quot;-&quot;??&quot;р.&quot;_-;_-@_-"/>
    <numFmt numFmtId="178" formatCode="_-* #,##0\ _F_-;\-* #,##0\ _F_-;_-* &quot;-&quot;\ _F_-;_-@_-"/>
    <numFmt numFmtId="179" formatCode="_-* #,##0.00\ _F_-;\-* #,##0.00\ _F_-;_-* &quot;-&quot;??\ _F_-;_-@_-"/>
  </numFmts>
  <fonts count="49">
    <font>
      <sz val="10"/>
      <name val="Arial Cyr"/>
      <charset val="204"/>
    </font>
    <font>
      <sz val="12"/>
      <color theme="1"/>
      <name val="Calibri"/>
      <family val="2"/>
      <charset val="204"/>
    </font>
    <font>
      <sz val="12"/>
      <color theme="1"/>
      <name val="Calibri"/>
      <family val="2"/>
      <charset val="204"/>
    </font>
    <font>
      <b/>
      <sz val="12"/>
      <color theme="1"/>
      <name val="Calibri"/>
      <family val="2"/>
      <charset val="204"/>
    </font>
    <font>
      <sz val="10"/>
      <name val="Arial Cyr"/>
      <charset val="204"/>
    </font>
    <font>
      <sz val="12"/>
      <name val="Calibri"/>
      <family val="2"/>
      <charset val="204"/>
      <scheme val="minor"/>
    </font>
    <font>
      <b/>
      <sz val="12"/>
      <name val="Calibri"/>
      <family val="2"/>
      <charset val="204"/>
      <scheme val="minor"/>
    </font>
    <font>
      <b/>
      <sz val="10"/>
      <color indexed="81"/>
      <name val="Tahoma"/>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sz val="11"/>
      <color theme="1"/>
      <name val="Calibri"/>
      <family val="2"/>
      <charset val="204"/>
      <scheme val="minor"/>
    </font>
    <font>
      <sz val="12"/>
      <color theme="1"/>
      <name val="Calibri"/>
      <family val="2"/>
      <charset val="204"/>
      <scheme val="minor"/>
    </font>
    <font>
      <b/>
      <sz val="12"/>
      <name val="Calibri"/>
      <family val="2"/>
      <charset val="204"/>
    </font>
    <font>
      <sz val="14"/>
      <color theme="1"/>
      <name val="Calibri"/>
      <family val="2"/>
      <charset val="204"/>
      <scheme val="minor"/>
    </font>
    <font>
      <sz val="12"/>
      <name val="Calibri"/>
      <family val="2"/>
      <charset val="204"/>
    </font>
    <font>
      <b/>
      <sz val="12"/>
      <color theme="1"/>
      <name val="Calibri"/>
      <family val="2"/>
      <charset val="204"/>
      <scheme val="minor"/>
    </font>
    <font>
      <sz val="11"/>
      <color theme="1"/>
      <name val="Calibri"/>
      <family val="2"/>
      <charset val="204"/>
    </font>
    <font>
      <b/>
      <sz val="10"/>
      <name val="Arial"/>
      <family val="2"/>
      <charset val="204"/>
    </font>
    <font>
      <b/>
      <sz val="12"/>
      <color rgb="FF363636"/>
      <name val="Calibri"/>
      <family val="2"/>
      <charset val="204"/>
      <scheme val="minor"/>
    </font>
    <font>
      <b/>
      <sz val="10"/>
      <name val="Arial Cyr"/>
      <charset val="204"/>
    </font>
    <font>
      <sz val="11"/>
      <name val="Calibri"/>
      <family val="2"/>
      <charset val="204"/>
      <scheme val="minor"/>
    </font>
    <font>
      <b/>
      <sz val="11"/>
      <color theme="1"/>
      <name val="Calibri"/>
      <family val="2"/>
      <charset val="204"/>
      <scheme val="minor"/>
    </font>
    <font>
      <b/>
      <sz val="12"/>
      <color indexed="81"/>
      <name val="Tahoma"/>
      <family val="2"/>
      <charset val="204"/>
    </font>
    <font>
      <sz val="11"/>
      <color indexed="8"/>
      <name val="Arial"/>
      <family val="2"/>
      <charset val="204"/>
    </font>
    <font>
      <sz val="11"/>
      <color rgb="FF000000"/>
      <name val="Arial"/>
      <family val="2"/>
      <charset val="204"/>
    </font>
    <font>
      <sz val="12"/>
      <color theme="1"/>
      <name val="Times New Roman"/>
      <family val="2"/>
      <charset val="204"/>
    </font>
    <font>
      <sz val="8"/>
      <name val="Helvetica-Narrow"/>
    </font>
    <font>
      <b/>
      <sz val="9"/>
      <color indexed="81"/>
      <name val="Tahoma"/>
      <family val="2"/>
      <charset val="204"/>
    </font>
    <font>
      <b/>
      <sz val="10"/>
      <color indexed="81"/>
      <name val="Arial"/>
      <family val="2"/>
      <charset val="204"/>
    </font>
    <font>
      <sz val="13"/>
      <color theme="1"/>
      <name val="Calibri"/>
      <family val="2"/>
      <charset val="204"/>
    </font>
    <font>
      <sz val="13"/>
      <name val="Calibri"/>
      <family val="2"/>
      <charset val="204"/>
      <scheme val="minor"/>
    </font>
    <font>
      <b/>
      <sz val="13"/>
      <color theme="1"/>
      <name val="Calibri"/>
      <family val="2"/>
      <charset val="204"/>
    </font>
    <font>
      <b/>
      <sz val="13"/>
      <name val="Calibri"/>
      <family val="2"/>
      <charset val="204"/>
      <scheme val="minor"/>
    </font>
  </fonts>
  <fills count="57">
    <fill>
      <patternFill patternType="none"/>
    </fill>
    <fill>
      <patternFill patternType="gray125"/>
    </fill>
    <fill>
      <patternFill patternType="solid">
        <fgColor rgb="FFF8F8F8"/>
        <bgColor indexed="64"/>
      </patternFill>
    </fill>
    <fill>
      <patternFill patternType="solid">
        <fgColor rgb="FFCCFFFF"/>
        <bgColor indexed="64"/>
      </patternFill>
    </fill>
    <fill>
      <patternFill patternType="solid">
        <fgColor rgb="FFFFFF99"/>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10"/>
      </patternFill>
    </fill>
    <fill>
      <patternFill patternType="solid">
        <fgColor indexed="36"/>
      </patternFill>
    </fill>
    <fill>
      <patternFill patternType="solid">
        <fgColor indexed="53"/>
      </patternFill>
    </fill>
    <fill>
      <patternFill patternType="solid">
        <fgColor indexed="45"/>
      </patternFill>
    </fill>
    <fill>
      <patternFill patternType="solid">
        <fgColor indexed="55"/>
      </patternFill>
    </fill>
    <fill>
      <patternFill patternType="solid">
        <fgColor rgb="FFFFCC66"/>
        <bgColor indexed="64"/>
      </patternFill>
    </fill>
    <fill>
      <patternFill patternType="solid">
        <fgColor rgb="FFFFC000"/>
        <bgColor indexed="64"/>
      </patternFill>
    </fill>
    <fill>
      <patternFill patternType="solid">
        <fgColor rgb="FFFFFF00"/>
        <bgColor indexed="64"/>
      </patternFill>
    </fill>
    <fill>
      <patternFill patternType="solid">
        <fgColor rgb="FF66FFFF"/>
        <bgColor indexed="64"/>
      </patternFill>
    </fill>
    <fill>
      <gradientFill degree="90">
        <stop position="0">
          <color theme="0"/>
        </stop>
        <stop position="0.5">
          <color rgb="FFFFFF00"/>
        </stop>
        <stop position="1">
          <color theme="0"/>
        </stop>
      </gradientFill>
    </fill>
    <fill>
      <gradientFill degree="90">
        <stop position="0">
          <color theme="0"/>
        </stop>
        <stop position="0.5">
          <color rgb="FF00FF00"/>
        </stop>
        <stop position="1">
          <color theme="0"/>
        </stop>
      </gradientFill>
    </fill>
    <fill>
      <gradientFill degree="90">
        <stop position="0">
          <color theme="0"/>
        </stop>
        <stop position="0.5">
          <color rgb="FF66FFFF"/>
        </stop>
        <stop position="1">
          <color theme="0"/>
        </stop>
      </gradientFill>
    </fill>
    <fill>
      <gradientFill degree="90">
        <stop position="0">
          <color theme="0"/>
        </stop>
        <stop position="0.5">
          <color rgb="FFCCFF99"/>
        </stop>
        <stop position="1">
          <color theme="0"/>
        </stop>
      </gradientFill>
    </fill>
    <fill>
      <gradientFill degree="90">
        <stop position="0">
          <color theme="0"/>
        </stop>
        <stop position="0.5">
          <color rgb="FFFFCC66"/>
        </stop>
        <stop position="1">
          <color theme="0"/>
        </stop>
      </gradientFill>
    </fill>
    <fill>
      <gradientFill degree="90">
        <stop position="0">
          <color theme="0"/>
        </stop>
        <stop position="0.5">
          <color rgb="FFFFFF99"/>
        </stop>
        <stop position="1">
          <color theme="0"/>
        </stop>
      </gradientFill>
    </fill>
    <fill>
      <gradientFill degree="90">
        <stop position="0">
          <color theme="0"/>
        </stop>
        <stop position="0.5">
          <color rgb="FFFFCCFF"/>
        </stop>
        <stop position="1">
          <color theme="0"/>
        </stop>
      </gradientFill>
    </fill>
    <fill>
      <patternFill patternType="solid">
        <fgColor rgb="FFE6FFCD"/>
        <bgColor indexed="64"/>
      </patternFill>
    </fill>
    <fill>
      <patternFill patternType="solid">
        <fgColor rgb="FFEFFFEF"/>
        <bgColor indexed="64"/>
      </patternFill>
    </fill>
    <fill>
      <gradientFill degree="90">
        <stop position="0">
          <color theme="0"/>
        </stop>
        <stop position="0.5">
          <color rgb="FFCCFFCC"/>
        </stop>
        <stop position="1">
          <color theme="0"/>
        </stop>
      </gradientFill>
    </fill>
    <fill>
      <gradientFill degree="90">
        <stop position="0">
          <color theme="0"/>
        </stop>
        <stop position="0.5">
          <color rgb="FFFFC000"/>
        </stop>
        <stop position="1">
          <color theme="0"/>
        </stop>
      </gradientFill>
    </fill>
    <fill>
      <patternFill patternType="solid">
        <fgColor rgb="FFEFFFFF"/>
        <bgColor indexed="64"/>
      </patternFill>
    </fill>
    <fill>
      <patternFill patternType="solid">
        <fgColor rgb="FFF3FFFF"/>
        <bgColor indexed="64"/>
      </patternFill>
    </fill>
    <fill>
      <patternFill patternType="solid">
        <fgColor rgb="FFE7FFFF"/>
        <bgColor indexed="64"/>
      </patternFill>
    </fill>
    <fill>
      <patternFill patternType="solid">
        <fgColor rgb="FF00FF00"/>
        <bgColor indexed="64"/>
      </patternFill>
    </fill>
    <fill>
      <patternFill patternType="solid">
        <fgColor rgb="FF93FFD3"/>
        <bgColor indexed="64"/>
      </patternFill>
    </fill>
    <fill>
      <patternFill patternType="solid">
        <fgColor rgb="FFFFCCFF"/>
        <bgColor indexed="64"/>
      </patternFill>
    </fill>
    <fill>
      <patternFill patternType="solid">
        <fgColor rgb="FFFFB3B3"/>
        <bgColor indexed="64"/>
      </patternFill>
    </fill>
    <fill>
      <patternFill patternType="solid">
        <fgColor rgb="FFFFAFAF"/>
        <bgColor indexed="64"/>
      </patternFill>
    </fill>
    <fill>
      <patternFill patternType="solid">
        <fgColor rgb="FFFFFFCC"/>
        <bgColor indexed="64"/>
      </patternFill>
    </fill>
    <fill>
      <patternFill patternType="solid">
        <fgColor indexed="27"/>
        <bgColor indexed="41"/>
      </patternFill>
    </fill>
    <fill>
      <patternFill patternType="solid">
        <fgColor indexed="47"/>
        <bgColor indexed="22"/>
      </patternFill>
    </fill>
    <fill>
      <patternFill patternType="solid">
        <fgColor indexed="9"/>
        <bgColor indexed="26"/>
      </patternFill>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bgColor indexed="31"/>
      </patternFill>
    </fill>
    <fill>
      <patternFill patternType="solid">
        <fgColor indexed="22"/>
        <bgColor indexed="31"/>
      </patternFill>
    </fill>
    <fill>
      <patternFill patternType="solid">
        <fgColor indexed="43"/>
        <bgColor indexed="26"/>
      </patternFill>
    </fill>
    <fill>
      <patternFill patternType="solid">
        <fgColor indexed="49"/>
        <bgColor indexed="40"/>
      </patternFill>
    </fill>
    <fill>
      <patternFill patternType="solid">
        <fgColor indexed="57"/>
        <bgColor indexed="21"/>
      </patternFill>
    </fill>
  </fills>
  <borders count="26">
    <border>
      <left/>
      <right/>
      <top/>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17">
    <xf numFmtId="0" fontId="0" fillId="0" borderId="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12" borderId="11" applyNumberFormat="0" applyAlignment="0" applyProtection="0"/>
    <xf numFmtId="0" fontId="12" fillId="21" borderId="12" applyNumberFormat="0" applyAlignment="0" applyProtection="0"/>
    <xf numFmtId="0" fontId="13" fillId="0" borderId="0" applyNumberFormat="0" applyFill="0" applyBorder="0" applyAlignment="0" applyProtection="0"/>
    <xf numFmtId="0" fontId="14" fillId="10" borderId="0" applyNumberFormat="0" applyBorder="0" applyAlignment="0" applyProtection="0"/>
    <xf numFmtId="0" fontId="15" fillId="0" borderId="13" applyNumberFormat="0" applyFill="0" applyAlignment="0" applyProtection="0"/>
    <xf numFmtId="0" fontId="16" fillId="0" borderId="14" applyNumberFormat="0" applyFill="0" applyAlignment="0" applyProtection="0"/>
    <xf numFmtId="0" fontId="17" fillId="0" borderId="15" applyNumberFormat="0" applyFill="0" applyAlignment="0" applyProtection="0"/>
    <xf numFmtId="0" fontId="17" fillId="0" borderId="0" applyNumberFormat="0" applyFill="0" applyBorder="0" applyAlignment="0" applyProtection="0"/>
    <xf numFmtId="0" fontId="18" fillId="6" borderId="11" applyNumberFormat="0" applyAlignment="0" applyProtection="0"/>
    <xf numFmtId="0" fontId="19" fillId="0" borderId="16" applyNumberFormat="0" applyFill="0" applyAlignment="0" applyProtection="0"/>
    <xf numFmtId="0" fontId="20" fillId="13" borderId="0" applyNumberFormat="0" applyBorder="0" applyAlignment="0" applyProtection="0"/>
    <xf numFmtId="0" fontId="8" fillId="8" borderId="17" applyNumberFormat="0" applyFont="0" applyAlignment="0" applyProtection="0"/>
    <xf numFmtId="0" fontId="21" fillId="12" borderId="18" applyNumberFormat="0" applyAlignment="0" applyProtection="0"/>
    <xf numFmtId="0" fontId="22" fillId="0" borderId="0" applyNumberFormat="0" applyFill="0" applyBorder="0" applyAlignment="0" applyProtection="0"/>
    <xf numFmtId="0" fontId="23" fillId="0" borderId="19" applyNumberFormat="0" applyFill="0" applyAlignment="0" applyProtection="0"/>
    <xf numFmtId="0" fontId="24" fillId="0" borderId="0" applyNumberFormat="0" applyFill="0" applyBorder="0" applyAlignment="0" applyProtection="0"/>
    <xf numFmtId="0" fontId="25" fillId="0" borderId="0"/>
    <xf numFmtId="0" fontId="4" fillId="0" borderId="0"/>
    <xf numFmtId="0" fontId="26" fillId="0" borderId="0"/>
    <xf numFmtId="0" fontId="2" fillId="0" borderId="0"/>
    <xf numFmtId="0" fontId="25" fillId="0" borderId="0"/>
    <xf numFmtId="0" fontId="26" fillId="0" borderId="0"/>
    <xf numFmtId="0" fontId="2" fillId="0" borderId="0"/>
    <xf numFmtId="0" fontId="2" fillId="0" borderId="0"/>
    <xf numFmtId="0" fontId="8"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47"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8" fillId="52" borderId="0" applyNumberFormat="0" applyBorder="0" applyAlignment="0" applyProtection="0"/>
    <xf numFmtId="0" fontId="8" fillId="54"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166" fontId="8" fillId="0" borderId="0" applyFont="0" applyFill="0" applyBorder="0" applyAlignment="0" applyProtection="0"/>
    <xf numFmtId="167"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40"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5" fillId="0" borderId="0" applyFont="0" applyFill="0" applyBorder="0" applyAlignment="0" applyProtection="0"/>
    <xf numFmtId="171" fontId="25"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174" fontId="25" fillId="0" borderId="0" applyFon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0" fontId="25" fillId="0" borderId="0"/>
    <xf numFmtId="177" fontId="41" fillId="0" borderId="0" applyFont="0" applyFill="0" applyBorder="0" applyAlignment="0" applyProtection="0"/>
    <xf numFmtId="0" fontId="37" fillId="0" borderId="1" applyNumberFormat="0" applyFill="0" applyAlignment="0" applyProtection="0"/>
    <xf numFmtId="178" fontId="42" fillId="0" borderId="0" applyFont="0" applyFill="0" applyBorder="0" applyAlignment="0" applyProtection="0"/>
    <xf numFmtId="179" fontId="42" fillId="0" borderId="0" applyFont="0" applyFill="0" applyBorder="0" applyAlignment="0" applyProtection="0"/>
  </cellStyleXfs>
  <cellXfs count="636">
    <xf numFmtId="0" fontId="0" fillId="0" borderId="0" xfId="0"/>
    <xf numFmtId="0" fontId="5" fillId="0" borderId="0" xfId="0" applyFont="1"/>
    <xf numFmtId="0" fontId="6" fillId="2" borderId="9" xfId="0" applyFont="1" applyFill="1" applyBorder="1" applyAlignment="1" applyProtection="1">
      <alignment horizontal="center"/>
      <protection hidden="1"/>
    </xf>
    <xf numFmtId="2" fontId="6" fillId="2" borderId="9" xfId="0" applyNumberFormat="1" applyFont="1" applyFill="1" applyBorder="1" applyAlignment="1" applyProtection="1">
      <alignment horizontal="center"/>
      <protection hidden="1"/>
    </xf>
    <xf numFmtId="0" fontId="6" fillId="2" borderId="9" xfId="0" applyFont="1" applyFill="1" applyBorder="1" applyAlignment="1">
      <alignment horizontal="center"/>
    </xf>
    <xf numFmtId="0" fontId="25" fillId="0" borderId="0" xfId="42"/>
    <xf numFmtId="0" fontId="6" fillId="22" borderId="10" xfId="42" applyFont="1" applyFill="1" applyBorder="1" applyAlignment="1">
      <alignment horizontal="center"/>
    </xf>
    <xf numFmtId="0" fontId="6" fillId="23" borderId="10" xfId="42" applyFont="1" applyFill="1" applyBorder="1" applyAlignment="1">
      <alignment horizontal="center"/>
    </xf>
    <xf numFmtId="0" fontId="6" fillId="23" borderId="0" xfId="42" applyFont="1" applyFill="1" applyAlignment="1">
      <alignment horizontal="center"/>
    </xf>
    <xf numFmtId="0" fontId="6" fillId="24" borderId="9" xfId="42" applyFont="1" applyFill="1" applyBorder="1" applyAlignment="1">
      <alignment horizontal="center"/>
    </xf>
    <xf numFmtId="164" fontId="6" fillId="24" borderId="9" xfId="42" applyNumberFormat="1" applyFont="1" applyFill="1" applyBorder="1" applyAlignment="1">
      <alignment horizontal="left"/>
    </xf>
    <xf numFmtId="0" fontId="6" fillId="22" borderId="20" xfId="43" applyFont="1" applyFill="1" applyBorder="1" applyAlignment="1">
      <alignment horizontal="center"/>
    </xf>
    <xf numFmtId="0" fontId="6" fillId="25" borderId="10" xfId="43" applyFont="1" applyFill="1" applyBorder="1" applyAlignment="1">
      <alignment horizontal="center"/>
    </xf>
    <xf numFmtId="2" fontId="6" fillId="25" borderId="10" xfId="42" applyNumberFormat="1" applyFont="1" applyFill="1" applyBorder="1" applyAlignment="1">
      <alignment horizontal="center"/>
    </xf>
    <xf numFmtId="2" fontId="6" fillId="25" borderId="10" xfId="42" applyNumberFormat="1" applyFont="1" applyFill="1" applyBorder="1" applyAlignment="1" applyProtection="1">
      <alignment horizontal="center"/>
    </xf>
    <xf numFmtId="0" fontId="6" fillId="25" borderId="10" xfId="42" applyFont="1" applyFill="1" applyBorder="1" applyAlignment="1" applyProtection="1">
      <alignment horizontal="center"/>
    </xf>
    <xf numFmtId="0" fontId="6" fillId="23" borderId="9" xfId="42" applyFont="1" applyFill="1" applyBorder="1" applyAlignment="1">
      <alignment horizontal="center"/>
    </xf>
    <xf numFmtId="0" fontId="6" fillId="2" borderId="21" xfId="42" applyFont="1" applyFill="1" applyBorder="1" applyAlignment="1">
      <alignment horizontal="center"/>
    </xf>
    <xf numFmtId="14" fontId="6" fillId="2" borderId="0" xfId="42" applyNumberFormat="1" applyFont="1" applyFill="1" applyAlignment="1">
      <alignment horizontal="center"/>
    </xf>
    <xf numFmtId="0" fontId="6" fillId="26" borderId="9" xfId="43" applyFont="1" applyFill="1" applyBorder="1" applyAlignment="1">
      <alignment horizontal="center"/>
    </xf>
    <xf numFmtId="0" fontId="6" fillId="27" borderId="9" xfId="43" applyFont="1" applyFill="1" applyBorder="1" applyAlignment="1">
      <alignment horizontal="center"/>
    </xf>
    <xf numFmtId="0" fontId="6" fillId="28" borderId="9" xfId="43" applyFont="1" applyFill="1" applyBorder="1" applyAlignment="1">
      <alignment horizontal="center"/>
    </xf>
    <xf numFmtId="0" fontId="6" fillId="29" borderId="9" xfId="42" applyFont="1" applyFill="1" applyBorder="1" applyAlignment="1">
      <alignment horizontal="center"/>
    </xf>
    <xf numFmtId="0" fontId="6" fillId="30" borderId="10" xfId="43" applyFont="1" applyFill="1" applyBorder="1" applyAlignment="1">
      <alignment horizontal="center"/>
    </xf>
    <xf numFmtId="0" fontId="6" fillId="31" borderId="20" xfId="43" applyFont="1" applyFill="1" applyBorder="1" applyAlignment="1">
      <alignment horizontal="center"/>
    </xf>
    <xf numFmtId="0" fontId="6" fillId="32" borderId="9" xfId="42" applyFont="1" applyFill="1" applyBorder="1" applyAlignment="1">
      <alignment horizontal="center"/>
    </xf>
    <xf numFmtId="0" fontId="26" fillId="0" borderId="0" xfId="44"/>
    <xf numFmtId="0" fontId="5" fillId="2" borderId="10" xfId="43" applyFont="1" applyFill="1" applyBorder="1" applyAlignment="1">
      <alignment horizontal="center"/>
    </xf>
    <xf numFmtId="49" fontId="27" fillId="2" borderId="10" xfId="44" applyNumberFormat="1" applyFont="1" applyFill="1" applyBorder="1"/>
    <xf numFmtId="0" fontId="5" fillId="2" borderId="10" xfId="42" applyFont="1" applyFill="1" applyBorder="1" applyAlignment="1">
      <alignment horizontal="center"/>
    </xf>
    <xf numFmtId="0" fontId="5" fillId="2" borderId="22" xfId="43" applyFont="1" applyFill="1" applyBorder="1" applyAlignment="1">
      <alignment horizontal="left"/>
    </xf>
    <xf numFmtId="49" fontId="3" fillId="2" borderId="9" xfId="45" applyNumberFormat="1" applyFont="1" applyFill="1" applyBorder="1" applyAlignment="1">
      <alignment horizontal="center"/>
    </xf>
    <xf numFmtId="2" fontId="3" fillId="2" borderId="9" xfId="45" applyNumberFormat="1" applyFont="1" applyFill="1" applyBorder="1" applyAlignment="1">
      <alignment horizontal="center"/>
    </xf>
    <xf numFmtId="1" fontId="3" fillId="2" borderId="9" xfId="45" applyNumberFormat="1" applyFont="1" applyFill="1" applyBorder="1" applyAlignment="1">
      <alignment horizontal="center"/>
    </xf>
    <xf numFmtId="164" fontId="5" fillId="2" borderId="20" xfId="43" applyNumberFormat="1" applyFont="1" applyFill="1" applyBorder="1" applyProtection="1"/>
    <xf numFmtId="164" fontId="5" fillId="2" borderId="22" xfId="42" applyNumberFormat="1" applyFont="1" applyFill="1" applyBorder="1" applyProtection="1"/>
    <xf numFmtId="2" fontId="5" fillId="33" borderId="10" xfId="42" applyNumberFormat="1" applyFont="1" applyFill="1" applyBorder="1" applyProtection="1"/>
    <xf numFmtId="164" fontId="6" fillId="2" borderId="10" xfId="43" applyNumberFormat="1" applyFont="1" applyFill="1" applyBorder="1" applyProtection="1"/>
    <xf numFmtId="0" fontId="5" fillId="31" borderId="23" xfId="43" applyFont="1" applyFill="1" applyBorder="1" applyProtection="1"/>
    <xf numFmtId="2" fontId="5" fillId="33" borderId="23" xfId="42" applyNumberFormat="1" applyFont="1" applyFill="1" applyBorder="1" applyProtection="1"/>
    <xf numFmtId="165" fontId="6" fillId="0" borderId="10" xfId="43" applyNumberFormat="1" applyFont="1" applyFill="1" applyBorder="1"/>
    <xf numFmtId="164" fontId="6" fillId="2" borderId="20" xfId="42" applyNumberFormat="1" applyFont="1" applyFill="1" applyBorder="1" applyProtection="1"/>
    <xf numFmtId="164" fontId="6" fillId="34" borderId="10" xfId="46" applyNumberFormat="1" applyFont="1" applyFill="1" applyBorder="1" applyAlignment="1" applyProtection="1">
      <alignment horizontal="center"/>
      <protection hidden="1"/>
    </xf>
    <xf numFmtId="0" fontId="27" fillId="0" borderId="0" xfId="44" applyFont="1"/>
    <xf numFmtId="0" fontId="5" fillId="2" borderId="8" xfId="43" applyFont="1" applyFill="1" applyBorder="1" applyAlignment="1">
      <alignment horizontal="center"/>
    </xf>
    <xf numFmtId="49" fontId="27" fillId="2" borderId="8" xfId="44" applyNumberFormat="1" applyFont="1" applyFill="1" applyBorder="1"/>
    <xf numFmtId="0" fontId="5" fillId="2" borderId="8" xfId="42" applyFont="1" applyFill="1" applyBorder="1" applyAlignment="1">
      <alignment horizontal="center"/>
    </xf>
    <xf numFmtId="0" fontId="5" fillId="2" borderId="6" xfId="43" applyFont="1" applyFill="1" applyBorder="1" applyAlignment="1">
      <alignment horizontal="left"/>
    </xf>
    <xf numFmtId="164" fontId="5" fillId="2" borderId="7" xfId="43" applyNumberFormat="1" applyFont="1" applyFill="1" applyBorder="1" applyProtection="1"/>
    <xf numFmtId="164" fontId="5" fillId="2" borderId="6" xfId="42" applyNumberFormat="1" applyFont="1" applyFill="1" applyBorder="1" applyProtection="1"/>
    <xf numFmtId="2" fontId="5" fillId="33" borderId="8" xfId="42" applyNumberFormat="1" applyFont="1" applyFill="1" applyBorder="1" applyProtection="1"/>
    <xf numFmtId="164" fontId="6" fillId="2" borderId="8" xfId="43" applyNumberFormat="1" applyFont="1" applyFill="1" applyBorder="1" applyProtection="1"/>
    <xf numFmtId="0" fontId="5" fillId="31" borderId="5" xfId="43" applyFont="1" applyFill="1" applyBorder="1" applyProtection="1"/>
    <xf numFmtId="2" fontId="5" fillId="33" borderId="5" xfId="42" applyNumberFormat="1" applyFont="1" applyFill="1" applyBorder="1" applyProtection="1"/>
    <xf numFmtId="165" fontId="6" fillId="0" borderId="8" xfId="43" applyNumberFormat="1" applyFont="1" applyFill="1" applyBorder="1"/>
    <xf numFmtId="164" fontId="6" fillId="2" borderId="7" xfId="42" applyNumberFormat="1" applyFont="1" applyFill="1" applyBorder="1" applyProtection="1"/>
    <xf numFmtId="164" fontId="6" fillId="34" borderId="8" xfId="46" applyNumberFormat="1" applyFont="1" applyFill="1" applyBorder="1" applyAlignment="1" applyProtection="1">
      <alignment horizontal="center"/>
      <protection hidden="1"/>
    </xf>
    <xf numFmtId="0" fontId="26" fillId="0" borderId="0" xfId="47"/>
    <xf numFmtId="0" fontId="5" fillId="2" borderId="24" xfId="42" applyFont="1" applyFill="1" applyBorder="1" applyAlignment="1">
      <alignment horizontal="center"/>
    </xf>
    <xf numFmtId="0" fontId="5" fillId="2" borderId="23" xfId="43" applyFont="1" applyFill="1" applyBorder="1" applyAlignment="1">
      <alignment horizontal="left"/>
    </xf>
    <xf numFmtId="164" fontId="6" fillId="2" borderId="23" xfId="43" applyNumberFormat="1" applyFont="1" applyFill="1" applyBorder="1" applyProtection="1"/>
    <xf numFmtId="0" fontId="5" fillId="26" borderId="10" xfId="43" applyFont="1" applyFill="1" applyBorder="1" applyProtection="1"/>
    <xf numFmtId="2" fontId="5" fillId="33" borderId="20" xfId="42" applyNumberFormat="1" applyFont="1" applyFill="1" applyBorder="1" applyProtection="1"/>
    <xf numFmtId="0" fontId="5" fillId="2" borderId="5" xfId="43" applyFont="1" applyFill="1" applyBorder="1" applyAlignment="1">
      <alignment horizontal="left"/>
    </xf>
    <xf numFmtId="164" fontId="6" fillId="2" borderId="5" xfId="43" applyNumberFormat="1" applyFont="1" applyFill="1" applyBorder="1" applyProtection="1"/>
    <xf numFmtId="0" fontId="5" fillId="26" borderId="8" xfId="43" applyFont="1" applyFill="1" applyBorder="1" applyProtection="1"/>
    <xf numFmtId="2" fontId="5" fillId="33" borderId="7" xfId="42" applyNumberFormat="1" applyFont="1" applyFill="1" applyBorder="1" applyProtection="1"/>
    <xf numFmtId="0" fontId="5" fillId="28" borderId="23" xfId="43" applyFont="1" applyFill="1" applyBorder="1" applyProtection="1"/>
    <xf numFmtId="0" fontId="5" fillId="28" borderId="5" xfId="43" applyFont="1" applyFill="1" applyBorder="1" applyProtection="1"/>
    <xf numFmtId="0" fontId="3" fillId="2" borderId="9" xfId="45" applyNumberFormat="1" applyFont="1" applyFill="1" applyBorder="1" applyAlignment="1">
      <alignment horizontal="center"/>
    </xf>
    <xf numFmtId="0" fontId="5" fillId="2" borderId="23" xfId="42" applyFont="1" applyFill="1" applyBorder="1" applyAlignment="1">
      <alignment horizontal="center"/>
    </xf>
    <xf numFmtId="164" fontId="5" fillId="2" borderId="22" xfId="43" applyNumberFormat="1" applyFont="1" applyFill="1" applyBorder="1" applyProtection="1"/>
    <xf numFmtId="164" fontId="5" fillId="2" borderId="10" xfId="42" applyNumberFormat="1" applyFont="1" applyFill="1" applyBorder="1" applyProtection="1"/>
    <xf numFmtId="164" fontId="6" fillId="2" borderId="22" xfId="43" applyNumberFormat="1" applyFont="1" applyFill="1" applyBorder="1" applyProtection="1"/>
    <xf numFmtId="164" fontId="5" fillId="35" borderId="10" xfId="43" applyNumberFormat="1" applyFont="1" applyFill="1" applyBorder="1" applyProtection="1"/>
    <xf numFmtId="164" fontId="5" fillId="2" borderId="6" xfId="43" applyNumberFormat="1" applyFont="1" applyFill="1" applyBorder="1" applyProtection="1"/>
    <xf numFmtId="164" fontId="5" fillId="2" borderId="8" xfId="42" applyNumberFormat="1" applyFont="1" applyFill="1" applyBorder="1" applyProtection="1"/>
    <xf numFmtId="164" fontId="6" fillId="2" borderId="6" xfId="43" applyNumberFormat="1" applyFont="1" applyFill="1" applyBorder="1" applyProtection="1"/>
    <xf numFmtId="164" fontId="5" fillId="35" borderId="8" xfId="43" applyNumberFormat="1" applyFont="1" applyFill="1" applyBorder="1" applyProtection="1"/>
    <xf numFmtId="0" fontId="5" fillId="2" borderId="10" xfId="43" applyFont="1" applyFill="1" applyBorder="1" applyAlignment="1">
      <alignment horizontal="left"/>
    </xf>
    <xf numFmtId="164" fontId="5" fillId="2" borderId="0" xfId="43" applyNumberFormat="1" applyFont="1" applyFill="1" applyBorder="1" applyProtection="1"/>
    <xf numFmtId="164" fontId="5" fillId="2" borderId="24" xfId="42" applyNumberFormat="1" applyFont="1" applyFill="1" applyBorder="1" applyProtection="1"/>
    <xf numFmtId="2" fontId="5" fillId="33" borderId="24" xfId="42" applyNumberFormat="1" applyFont="1" applyFill="1" applyBorder="1" applyProtection="1"/>
    <xf numFmtId="164" fontId="6" fillId="2" borderId="0" xfId="43" applyNumberFormat="1" applyFont="1" applyFill="1" applyBorder="1" applyProtection="1"/>
    <xf numFmtId="2" fontId="5" fillId="28" borderId="23" xfId="43" applyNumberFormat="1" applyFont="1" applyFill="1" applyBorder="1" applyProtection="1"/>
    <xf numFmtId="164" fontId="6" fillId="34" borderId="24" xfId="46" applyNumberFormat="1" applyFont="1" applyFill="1" applyBorder="1" applyAlignment="1" applyProtection="1">
      <alignment horizontal="center"/>
      <protection hidden="1"/>
    </xf>
    <xf numFmtId="0" fontId="5" fillId="2" borderId="25" xfId="43" applyFont="1" applyFill="1" applyBorder="1" applyAlignment="1">
      <alignment horizontal="center"/>
    </xf>
    <xf numFmtId="0" fontId="5" fillId="2" borderId="8" xfId="43" applyFont="1" applyFill="1" applyBorder="1" applyAlignment="1">
      <alignment horizontal="left"/>
    </xf>
    <xf numFmtId="0" fontId="5" fillId="27" borderId="23" xfId="43" applyFont="1" applyFill="1" applyBorder="1" applyProtection="1"/>
    <xf numFmtId="0" fontId="5" fillId="27" borderId="5" xfId="43" applyFont="1" applyFill="1" applyBorder="1" applyProtection="1"/>
    <xf numFmtId="0" fontId="5" fillId="27" borderId="22" xfId="43" applyFont="1" applyFill="1" applyBorder="1" applyProtection="1"/>
    <xf numFmtId="0" fontId="5" fillId="27" borderId="6" xfId="43" applyFont="1" applyFill="1" applyBorder="1" applyProtection="1"/>
    <xf numFmtId="0" fontId="5" fillId="36" borderId="23" xfId="43" applyFont="1" applyFill="1" applyBorder="1" applyProtection="1"/>
    <xf numFmtId="0" fontId="5" fillId="36" borderId="5" xfId="43" applyFont="1" applyFill="1" applyBorder="1" applyProtection="1"/>
    <xf numFmtId="0" fontId="5" fillId="2" borderId="25" xfId="43" applyFont="1" applyFill="1" applyBorder="1" applyAlignment="1">
      <alignment horizontal="left"/>
    </xf>
    <xf numFmtId="164" fontId="5" fillId="2" borderId="23" xfId="43" applyNumberFormat="1" applyFont="1" applyFill="1" applyBorder="1" applyProtection="1"/>
    <xf numFmtId="164" fontId="5" fillId="2" borderId="5" xfId="43" applyNumberFormat="1" applyFont="1" applyFill="1" applyBorder="1" applyProtection="1"/>
    <xf numFmtId="0" fontId="5" fillId="26" borderId="23" xfId="43" applyFont="1" applyFill="1" applyBorder="1" applyProtection="1"/>
    <xf numFmtId="0" fontId="5" fillId="2" borderId="24" xfId="43" applyFont="1" applyFill="1" applyBorder="1" applyAlignment="1">
      <alignment horizontal="center"/>
    </xf>
    <xf numFmtId="0" fontId="5" fillId="26" borderId="5" xfId="43" applyFont="1" applyFill="1" applyBorder="1" applyProtection="1"/>
    <xf numFmtId="0" fontId="5" fillId="32" borderId="24" xfId="43" applyFont="1" applyFill="1" applyBorder="1" applyProtection="1"/>
    <xf numFmtId="49" fontId="27" fillId="2" borderId="24" xfId="44" applyNumberFormat="1" applyFont="1" applyFill="1" applyBorder="1"/>
    <xf numFmtId="164" fontId="3" fillId="2" borderId="9" xfId="45" applyNumberFormat="1" applyFont="1" applyFill="1" applyBorder="1" applyAlignment="1">
      <alignment horizontal="center"/>
    </xf>
    <xf numFmtId="164" fontId="6" fillId="2" borderId="20" xfId="43" applyNumberFormat="1" applyFont="1" applyFill="1" applyBorder="1" applyProtection="1"/>
    <xf numFmtId="0" fontId="5" fillId="27" borderId="10" xfId="43" applyFont="1" applyFill="1" applyBorder="1" applyProtection="1"/>
    <xf numFmtId="0" fontId="5" fillId="2" borderId="5" xfId="43" applyFont="1" applyFill="1" applyBorder="1" applyAlignment="1">
      <alignment horizontal="center"/>
    </xf>
    <xf numFmtId="164" fontId="6" fillId="2" borderId="7" xfId="43" applyNumberFormat="1" applyFont="1" applyFill="1" applyBorder="1" applyProtection="1"/>
    <xf numFmtId="0" fontId="5" fillId="27" borderId="8" xfId="43" applyFont="1" applyFill="1" applyBorder="1" applyProtection="1"/>
    <xf numFmtId="0" fontId="5" fillId="27" borderId="25" xfId="43" applyFont="1" applyFill="1" applyBorder="1" applyProtection="1"/>
    <xf numFmtId="0" fontId="5" fillId="2" borderId="10" xfId="43" applyFont="1" applyFill="1" applyBorder="1" applyAlignment="1">
      <alignment horizontal="center" vertical="center"/>
    </xf>
    <xf numFmtId="0" fontId="5" fillId="31" borderId="24" xfId="43" applyFont="1" applyFill="1" applyBorder="1" applyProtection="1"/>
    <xf numFmtId="0" fontId="5" fillId="2" borderId="8" xfId="43" applyFont="1" applyFill="1" applyBorder="1" applyAlignment="1">
      <alignment horizontal="center" vertical="center"/>
    </xf>
    <xf numFmtId="165" fontId="6" fillId="0" borderId="24" xfId="43" applyNumberFormat="1" applyFont="1" applyFill="1" applyBorder="1"/>
    <xf numFmtId="0" fontId="5" fillId="31" borderId="10" xfId="43" applyFont="1" applyFill="1" applyBorder="1" applyProtection="1"/>
    <xf numFmtId="0" fontId="5" fillId="31" borderId="8" xfId="43" applyFont="1" applyFill="1" applyBorder="1" applyProtection="1"/>
    <xf numFmtId="49" fontId="3" fillId="2" borderId="10" xfId="45" applyNumberFormat="1" applyFont="1" applyFill="1" applyBorder="1" applyAlignment="1">
      <alignment horizontal="center"/>
    </xf>
    <xf numFmtId="2" fontId="3" fillId="2" borderId="10" xfId="45" applyNumberFormat="1" applyFont="1" applyFill="1" applyBorder="1" applyAlignment="1">
      <alignment horizontal="center"/>
    </xf>
    <xf numFmtId="1" fontId="3" fillId="2" borderId="10" xfId="45" applyNumberFormat="1" applyFont="1" applyFill="1" applyBorder="1" applyAlignment="1">
      <alignment horizontal="center"/>
    </xf>
    <xf numFmtId="164" fontId="5" fillId="2" borderId="21" xfId="43" applyNumberFormat="1" applyFont="1" applyFill="1" applyBorder="1" applyProtection="1"/>
    <xf numFmtId="49" fontId="3" fillId="2" borderId="4" xfId="45" applyNumberFormat="1" applyFont="1" applyFill="1" applyBorder="1" applyAlignment="1">
      <alignment horizontal="center"/>
    </xf>
    <xf numFmtId="0" fontId="5" fillId="32" borderId="10" xfId="43" applyFont="1" applyFill="1" applyBorder="1" applyProtection="1"/>
    <xf numFmtId="0" fontId="5" fillId="32" borderId="8" xfId="43" applyFont="1" applyFill="1" applyBorder="1" applyProtection="1"/>
    <xf numFmtId="0" fontId="5" fillId="2" borderId="25" xfId="42" applyFont="1" applyFill="1" applyBorder="1" applyAlignment="1">
      <alignment horizontal="center"/>
    </xf>
    <xf numFmtId="0" fontId="5" fillId="30" borderId="24" xfId="43" applyFont="1" applyFill="1" applyBorder="1" applyProtection="1"/>
    <xf numFmtId="164" fontId="5" fillId="35" borderId="24" xfId="43" applyNumberFormat="1" applyFont="1" applyFill="1" applyBorder="1" applyProtection="1"/>
    <xf numFmtId="0" fontId="5" fillId="27" borderId="24" xfId="43" applyFont="1" applyFill="1" applyBorder="1" applyProtection="1"/>
    <xf numFmtId="2" fontId="5" fillId="33" borderId="21" xfId="42" applyNumberFormat="1" applyFont="1" applyFill="1" applyBorder="1" applyProtection="1"/>
    <xf numFmtId="49" fontId="28" fillId="2" borderId="9" xfId="45" applyNumberFormat="1" applyFont="1" applyFill="1" applyBorder="1" applyAlignment="1">
      <alignment horizontal="center"/>
    </xf>
    <xf numFmtId="2" fontId="28" fillId="2" borderId="9" xfId="45" applyNumberFormat="1" applyFont="1" applyFill="1" applyBorder="1" applyAlignment="1">
      <alignment horizontal="center"/>
    </xf>
    <xf numFmtId="1" fontId="28" fillId="2" borderId="9" xfId="45" applyNumberFormat="1" applyFont="1" applyFill="1" applyBorder="1" applyAlignment="1">
      <alignment horizontal="center"/>
    </xf>
    <xf numFmtId="0" fontId="28" fillId="2" borderId="9" xfId="45" applyNumberFormat="1" applyFont="1" applyFill="1" applyBorder="1" applyAlignment="1">
      <alignment horizontal="center"/>
    </xf>
    <xf numFmtId="0" fontId="5" fillId="4" borderId="10" xfId="43" applyFont="1" applyFill="1" applyBorder="1" applyAlignment="1">
      <alignment horizontal="center" vertical="center"/>
    </xf>
    <xf numFmtId="0" fontId="5" fillId="4" borderId="10" xfId="43" applyFont="1" applyFill="1" applyBorder="1" applyAlignment="1">
      <alignment horizontal="center"/>
    </xf>
    <xf numFmtId="49" fontId="27" fillId="4" borderId="10" xfId="44" applyNumberFormat="1" applyFont="1" applyFill="1" applyBorder="1"/>
    <xf numFmtId="0" fontId="5" fillId="4" borderId="23" xfId="43" applyFont="1" applyFill="1" applyBorder="1" applyAlignment="1">
      <alignment horizontal="center"/>
    </xf>
    <xf numFmtId="0" fontId="5" fillId="4" borderId="10" xfId="43" applyFont="1" applyFill="1" applyBorder="1" applyAlignment="1">
      <alignment horizontal="left"/>
    </xf>
    <xf numFmtId="0" fontId="6" fillId="4" borderId="9" xfId="42" applyFont="1" applyFill="1" applyBorder="1" applyAlignment="1">
      <alignment horizontal="center"/>
    </xf>
    <xf numFmtId="2" fontId="6" fillId="4" borderId="9" xfId="43" applyNumberFormat="1" applyFont="1" applyFill="1" applyBorder="1" applyAlignment="1">
      <alignment horizontal="center"/>
    </xf>
    <xf numFmtId="1" fontId="6" fillId="4" borderId="9" xfId="42" applyNumberFormat="1" applyFont="1" applyFill="1" applyBorder="1" applyAlignment="1">
      <alignment horizontal="center"/>
    </xf>
    <xf numFmtId="0" fontId="5" fillId="4" borderId="22" xfId="42" applyFont="1" applyFill="1" applyBorder="1" applyProtection="1"/>
    <xf numFmtId="0" fontId="5" fillId="4" borderId="10" xfId="42" applyFont="1" applyFill="1" applyBorder="1" applyProtection="1"/>
    <xf numFmtId="2" fontId="5" fillId="4" borderId="10" xfId="42" applyNumberFormat="1" applyFont="1" applyFill="1" applyBorder="1" applyProtection="1"/>
    <xf numFmtId="164" fontId="6" fillId="4" borderId="22" xfId="42" applyNumberFormat="1" applyFont="1" applyFill="1" applyBorder="1" applyProtection="1"/>
    <xf numFmtId="164" fontId="5" fillId="36" borderId="23" xfId="43" applyNumberFormat="1" applyFont="1" applyFill="1" applyBorder="1" applyProtection="1"/>
    <xf numFmtId="164" fontId="6" fillId="4" borderId="10" xfId="42" applyNumberFormat="1" applyFont="1" applyFill="1" applyBorder="1" applyProtection="1"/>
    <xf numFmtId="0" fontId="5" fillId="4" borderId="8" xfId="43" applyFont="1" applyFill="1" applyBorder="1" applyAlignment="1">
      <alignment horizontal="center" vertical="center"/>
    </xf>
    <xf numFmtId="0" fontId="5" fillId="4" borderId="8" xfId="43" applyFont="1" applyFill="1" applyBorder="1" applyAlignment="1">
      <alignment horizontal="center"/>
    </xf>
    <xf numFmtId="49" fontId="27" fillId="4" borderId="8" xfId="44" applyNumberFormat="1" applyFont="1" applyFill="1" applyBorder="1"/>
    <xf numFmtId="0" fontId="5" fillId="4" borderId="5" xfId="43" applyFont="1" applyFill="1" applyBorder="1" applyAlignment="1">
      <alignment horizontal="center"/>
    </xf>
    <xf numFmtId="0" fontId="5" fillId="4" borderId="8" xfId="43" applyFont="1" applyFill="1" applyBorder="1" applyAlignment="1">
      <alignment horizontal="left"/>
    </xf>
    <xf numFmtId="0" fontId="5" fillId="4" borderId="6" xfId="42" applyFont="1" applyFill="1" applyBorder="1" applyProtection="1"/>
    <xf numFmtId="0" fontId="5" fillId="4" borderId="8" xfId="42" applyFont="1" applyFill="1" applyBorder="1" applyProtection="1"/>
    <xf numFmtId="2" fontId="5" fillId="4" borderId="8" xfId="42" applyNumberFormat="1" applyFont="1" applyFill="1" applyBorder="1" applyProtection="1"/>
    <xf numFmtId="164" fontId="6" fillId="4" borderId="6" xfId="42" applyNumberFormat="1" applyFont="1" applyFill="1" applyBorder="1" applyProtection="1"/>
    <xf numFmtId="164" fontId="5" fillId="36" borderId="5" xfId="43" applyNumberFormat="1" applyFont="1" applyFill="1" applyBorder="1" applyProtection="1"/>
    <xf numFmtId="164" fontId="6" fillId="4" borderId="8" xfId="42" applyNumberFormat="1" applyFont="1" applyFill="1" applyBorder="1" applyProtection="1"/>
    <xf numFmtId="0" fontId="5" fillId="4" borderId="23" xfId="42" applyFont="1" applyFill="1" applyBorder="1" applyProtection="1"/>
    <xf numFmtId="0" fontId="5" fillId="4" borderId="5" xfId="42" applyFont="1" applyFill="1" applyBorder="1" applyProtection="1"/>
    <xf numFmtId="0" fontId="5" fillId="4" borderId="23" xfId="43" applyFont="1" applyFill="1" applyBorder="1" applyAlignment="1">
      <alignment horizontal="left"/>
    </xf>
    <xf numFmtId="49" fontId="27" fillId="4" borderId="24" xfId="44" applyNumberFormat="1" applyFont="1" applyFill="1" applyBorder="1"/>
    <xf numFmtId="0" fontId="5" fillId="4" borderId="24" xfId="43" applyFont="1" applyFill="1" applyBorder="1" applyAlignment="1">
      <alignment horizontal="center"/>
    </xf>
    <xf numFmtId="0" fontId="5" fillId="4" borderId="25" xfId="43" applyFont="1" applyFill="1" applyBorder="1" applyAlignment="1">
      <alignment horizontal="left"/>
    </xf>
    <xf numFmtId="2" fontId="5" fillId="4" borderId="24" xfId="42" applyNumberFormat="1" applyFont="1" applyFill="1" applyBorder="1" applyProtection="1"/>
    <xf numFmtId="164" fontId="6" fillId="4" borderId="0" xfId="42" applyNumberFormat="1" applyFont="1" applyFill="1" applyBorder="1" applyProtection="1"/>
    <xf numFmtId="164" fontId="5" fillId="36" borderId="10" xfId="43" applyNumberFormat="1" applyFont="1" applyFill="1" applyBorder="1" applyProtection="1"/>
    <xf numFmtId="164" fontId="5" fillId="36" borderId="8" xfId="43" applyNumberFormat="1" applyFont="1" applyFill="1" applyBorder="1" applyProtection="1"/>
    <xf numFmtId="0" fontId="5" fillId="32" borderId="23" xfId="43" applyFont="1" applyFill="1" applyBorder="1" applyProtection="1"/>
    <xf numFmtId="2" fontId="5" fillId="4" borderId="23" xfId="42" applyNumberFormat="1" applyFont="1" applyFill="1" applyBorder="1" applyProtection="1"/>
    <xf numFmtId="164" fontId="6" fillId="34" borderId="20" xfId="46" applyNumberFormat="1" applyFont="1" applyFill="1" applyBorder="1" applyAlignment="1" applyProtection="1">
      <alignment horizontal="center"/>
      <protection hidden="1"/>
    </xf>
    <xf numFmtId="0" fontId="5" fillId="32" borderId="5" xfId="43" applyFont="1" applyFill="1" applyBorder="1" applyProtection="1"/>
    <xf numFmtId="2" fontId="5" fillId="4" borderId="5" xfId="42" applyNumberFormat="1" applyFont="1" applyFill="1" applyBorder="1" applyProtection="1"/>
    <xf numFmtId="164" fontId="6" fillId="34" borderId="7" xfId="46" applyNumberFormat="1" applyFont="1" applyFill="1" applyBorder="1" applyAlignment="1" applyProtection="1">
      <alignment horizontal="center"/>
      <protection hidden="1"/>
    </xf>
    <xf numFmtId="0" fontId="5" fillId="4" borderId="23" xfId="43" applyFont="1" applyFill="1" applyBorder="1"/>
    <xf numFmtId="0" fontId="5" fillId="4" borderId="23" xfId="42" applyFont="1" applyFill="1" applyBorder="1" applyAlignment="1">
      <alignment horizontal="center"/>
    </xf>
    <xf numFmtId="0" fontId="5" fillId="4" borderId="23" xfId="42" applyFont="1" applyFill="1" applyBorder="1" applyAlignment="1">
      <alignment horizontal="left"/>
    </xf>
    <xf numFmtId="164" fontId="6" fillId="4" borderId="9" xfId="43" applyNumberFormat="1" applyFont="1" applyFill="1" applyBorder="1" applyAlignment="1">
      <alignment horizontal="center"/>
    </xf>
    <xf numFmtId="2" fontId="5" fillId="4" borderId="0" xfId="42" applyNumberFormat="1" applyFont="1" applyFill="1" applyBorder="1" applyProtection="1"/>
    <xf numFmtId="164" fontId="6" fillId="4" borderId="21" xfId="42" applyNumberFormat="1" applyFont="1" applyFill="1" applyBorder="1" applyProtection="1"/>
    <xf numFmtId="164" fontId="6" fillId="4" borderId="24" xfId="46" applyNumberFormat="1" applyFont="1" applyFill="1" applyBorder="1" applyAlignment="1" applyProtection="1">
      <alignment horizontal="center"/>
      <protection hidden="1"/>
    </xf>
    <xf numFmtId="0" fontId="5" fillId="4" borderId="24" xfId="43" applyFont="1" applyFill="1" applyBorder="1" applyAlignment="1">
      <alignment horizontal="center" vertical="center"/>
    </xf>
    <xf numFmtId="0" fontId="5" fillId="4" borderId="25" xfId="42" applyFont="1" applyFill="1" applyBorder="1"/>
    <xf numFmtId="0" fontId="5" fillId="4" borderId="25" xfId="43" applyFont="1" applyFill="1" applyBorder="1" applyAlignment="1">
      <alignment horizontal="center"/>
    </xf>
    <xf numFmtId="0" fontId="5" fillId="4" borderId="25" xfId="42" applyFont="1" applyFill="1" applyBorder="1" applyAlignment="1">
      <alignment horizontal="left"/>
    </xf>
    <xf numFmtId="164" fontId="6" fillId="4" borderId="9" xfId="42" applyNumberFormat="1" applyFont="1" applyFill="1" applyBorder="1" applyAlignment="1">
      <alignment horizontal="center"/>
    </xf>
    <xf numFmtId="0" fontId="5" fillId="4" borderId="0" xfId="42" applyFont="1" applyFill="1" applyBorder="1" applyProtection="1"/>
    <xf numFmtId="0" fontId="5" fillId="4" borderId="24" xfId="42" applyFont="1" applyFill="1" applyBorder="1" applyProtection="1"/>
    <xf numFmtId="164" fontId="5" fillId="36" borderId="24" xfId="43" applyNumberFormat="1" applyFont="1" applyFill="1" applyBorder="1" applyProtection="1"/>
    <xf numFmtId="0" fontId="5" fillId="4" borderId="5" xfId="42" applyFont="1" applyFill="1" applyBorder="1"/>
    <xf numFmtId="0" fontId="5" fillId="4" borderId="5" xfId="42" applyFont="1" applyFill="1" applyBorder="1" applyAlignment="1">
      <alignment horizontal="left"/>
    </xf>
    <xf numFmtId="2" fontId="5" fillId="4" borderId="6" xfId="42" applyNumberFormat="1" applyFont="1" applyFill="1" applyBorder="1" applyProtection="1"/>
    <xf numFmtId="164" fontId="6" fillId="4" borderId="7" xfId="42" applyNumberFormat="1" applyFont="1" applyFill="1" applyBorder="1" applyProtection="1"/>
    <xf numFmtId="164" fontId="6" fillId="4" borderId="8" xfId="46" applyNumberFormat="1" applyFont="1" applyFill="1" applyBorder="1" applyAlignment="1" applyProtection="1">
      <alignment horizontal="center"/>
      <protection hidden="1"/>
    </xf>
    <xf numFmtId="0" fontId="5" fillId="4" borderId="10" xfId="42" applyFont="1" applyFill="1" applyBorder="1"/>
    <xf numFmtId="0" fontId="5" fillId="4" borderId="8" xfId="42" applyFont="1" applyFill="1" applyBorder="1"/>
    <xf numFmtId="0" fontId="5" fillId="23" borderId="8" xfId="42" applyFont="1" applyFill="1" applyBorder="1" applyAlignment="1">
      <alignment horizontal="center"/>
    </xf>
    <xf numFmtId="0" fontId="5" fillId="34" borderId="10" xfId="43" applyFont="1" applyFill="1" applyBorder="1" applyAlignment="1">
      <alignment horizontal="center" vertical="center"/>
    </xf>
    <xf numFmtId="0" fontId="5" fillId="34" borderId="24" xfId="43" applyFont="1" applyFill="1" applyBorder="1" applyAlignment="1">
      <alignment horizontal="center"/>
    </xf>
    <xf numFmtId="49" fontId="27" fillId="34" borderId="24" xfId="44" applyNumberFormat="1" applyFont="1" applyFill="1" applyBorder="1"/>
    <xf numFmtId="0" fontId="5" fillId="34" borderId="25" xfId="42" applyFont="1" applyFill="1" applyBorder="1" applyAlignment="1">
      <alignment horizontal="left"/>
    </xf>
    <xf numFmtId="49" fontId="28" fillId="34" borderId="9" xfId="45" applyNumberFormat="1" applyFont="1" applyFill="1" applyBorder="1" applyAlignment="1">
      <alignment horizontal="center"/>
    </xf>
    <xf numFmtId="2" fontId="28" fillId="34" borderId="9" xfId="45" applyNumberFormat="1" applyFont="1" applyFill="1" applyBorder="1" applyAlignment="1">
      <alignment horizontal="center"/>
    </xf>
    <xf numFmtId="1" fontId="28" fillId="34" borderId="9" xfId="45" applyNumberFormat="1" applyFont="1" applyFill="1" applyBorder="1" applyAlignment="1">
      <alignment horizontal="center"/>
    </xf>
    <xf numFmtId="0" fontId="5" fillId="34" borderId="22" xfId="42" applyFont="1" applyFill="1" applyBorder="1" applyProtection="1"/>
    <xf numFmtId="0" fontId="5" fillId="34" borderId="10" xfId="42" applyFont="1" applyFill="1" applyBorder="1" applyProtection="1"/>
    <xf numFmtId="2" fontId="5" fillId="37" borderId="10" xfId="42" applyNumberFormat="1" applyFont="1" applyFill="1" applyBorder="1" applyProtection="1"/>
    <xf numFmtId="164" fontId="6" fillId="37" borderId="22" xfId="42" applyNumberFormat="1" applyFont="1" applyFill="1" applyBorder="1" applyProtection="1"/>
    <xf numFmtId="164" fontId="5" fillId="29" borderId="25" xfId="42" applyNumberFormat="1" applyFont="1" applyFill="1" applyBorder="1" applyProtection="1"/>
    <xf numFmtId="2" fontId="5" fillId="37" borderId="23" xfId="42" applyNumberFormat="1" applyFont="1" applyFill="1" applyBorder="1" applyProtection="1"/>
    <xf numFmtId="164" fontId="6" fillId="37" borderId="20" xfId="42" applyNumberFormat="1" applyFont="1" applyFill="1" applyBorder="1" applyProtection="1"/>
    <xf numFmtId="164" fontId="6" fillId="37" borderId="10" xfId="46" applyNumberFormat="1" applyFont="1" applyFill="1" applyBorder="1" applyAlignment="1" applyProtection="1">
      <alignment horizontal="center"/>
      <protection hidden="1"/>
    </xf>
    <xf numFmtId="0" fontId="5" fillId="34" borderId="8" xfId="43" applyFont="1" applyFill="1" applyBorder="1" applyAlignment="1">
      <alignment horizontal="center" vertical="center"/>
    </xf>
    <xf numFmtId="0" fontId="5" fillId="34" borderId="8" xfId="43" applyFont="1" applyFill="1" applyBorder="1" applyAlignment="1">
      <alignment horizontal="center"/>
    </xf>
    <xf numFmtId="49" fontId="27" fillId="34" borderId="8" xfId="44" applyNumberFormat="1" applyFont="1" applyFill="1" applyBorder="1"/>
    <xf numFmtId="0" fontId="5" fillId="34" borderId="5" xfId="42" applyFont="1" applyFill="1" applyBorder="1" applyAlignment="1">
      <alignment horizontal="left"/>
    </xf>
    <xf numFmtId="0" fontId="5" fillId="34" borderId="6" xfId="42" applyFont="1" applyFill="1" applyBorder="1" applyProtection="1"/>
    <xf numFmtId="0" fontId="5" fillId="34" borderId="8" xfId="42" applyFont="1" applyFill="1" applyBorder="1" applyProtection="1"/>
    <xf numFmtId="2" fontId="5" fillId="37" borderId="8" xfId="42" applyNumberFormat="1" applyFont="1" applyFill="1" applyBorder="1" applyProtection="1"/>
    <xf numFmtId="164" fontId="6" fillId="37" borderId="6" xfId="42" applyNumberFormat="1" applyFont="1" applyFill="1" applyBorder="1" applyProtection="1"/>
    <xf numFmtId="164" fontId="5" fillId="29" borderId="5" xfId="42" applyNumberFormat="1" applyFont="1" applyFill="1" applyBorder="1" applyProtection="1"/>
    <xf numFmtId="2" fontId="5" fillId="37" borderId="5" xfId="42" applyNumberFormat="1" applyFont="1" applyFill="1" applyBorder="1" applyProtection="1"/>
    <xf numFmtId="164" fontId="6" fillId="37" borderId="7" xfId="42" applyNumberFormat="1" applyFont="1" applyFill="1" applyBorder="1" applyProtection="1"/>
    <xf numFmtId="164" fontId="6" fillId="37" borderId="8" xfId="46" applyNumberFormat="1" applyFont="1" applyFill="1" applyBorder="1" applyAlignment="1" applyProtection="1">
      <alignment horizontal="center"/>
      <protection hidden="1"/>
    </xf>
    <xf numFmtId="49" fontId="27" fillId="34" borderId="10" xfId="44" applyNumberFormat="1" applyFont="1" applyFill="1" applyBorder="1"/>
    <xf numFmtId="0" fontId="5" fillId="34" borderId="23" xfId="42" applyFont="1" applyFill="1" applyBorder="1" applyAlignment="1">
      <alignment horizontal="left"/>
    </xf>
    <xf numFmtId="164" fontId="5" fillId="34" borderId="10" xfId="42" applyNumberFormat="1" applyFont="1" applyFill="1" applyBorder="1" applyProtection="1"/>
    <xf numFmtId="164" fontId="6" fillId="37" borderId="22" xfId="43" applyNumberFormat="1" applyFont="1" applyFill="1" applyBorder="1" applyProtection="1"/>
    <xf numFmtId="164" fontId="6" fillId="37" borderId="6" xfId="43" applyNumberFormat="1" applyFont="1" applyFill="1" applyBorder="1" applyProtection="1"/>
    <xf numFmtId="0" fontId="5" fillId="34" borderId="10" xfId="43" applyFont="1" applyFill="1" applyBorder="1" applyAlignment="1">
      <alignment horizontal="center"/>
    </xf>
    <xf numFmtId="0" fontId="5" fillId="34" borderId="0" xfId="42" applyFont="1" applyFill="1" applyAlignment="1">
      <alignment horizontal="left"/>
    </xf>
    <xf numFmtId="49" fontId="3" fillId="34" borderId="9" xfId="45" applyNumberFormat="1" applyFont="1" applyFill="1" applyBorder="1" applyAlignment="1">
      <alignment horizontal="center"/>
    </xf>
    <xf numFmtId="2" fontId="3" fillId="34" borderId="9" xfId="45" applyNumberFormat="1" applyFont="1" applyFill="1" applyBorder="1" applyAlignment="1">
      <alignment horizontal="center"/>
    </xf>
    <xf numFmtId="1" fontId="3" fillId="34" borderId="9" xfId="45" applyNumberFormat="1" applyFont="1" applyFill="1" applyBorder="1" applyAlignment="1">
      <alignment horizontal="center"/>
    </xf>
    <xf numFmtId="164" fontId="5" fillId="26" borderId="23" xfId="42" applyNumberFormat="1" applyFont="1" applyFill="1" applyBorder="1" applyProtection="1"/>
    <xf numFmtId="164" fontId="5" fillId="26" borderId="5" xfId="42" applyNumberFormat="1" applyFont="1" applyFill="1" applyBorder="1" applyProtection="1"/>
    <xf numFmtId="0" fontId="5" fillId="26" borderId="23" xfId="42" applyFont="1" applyFill="1" applyBorder="1" applyProtection="1"/>
    <xf numFmtId="0" fontId="5" fillId="26" borderId="5" xfId="42" applyFont="1" applyFill="1" applyBorder="1" applyProtection="1"/>
    <xf numFmtId="0" fontId="5" fillId="27" borderId="23" xfId="42" applyFont="1" applyFill="1" applyBorder="1" applyProtection="1"/>
    <xf numFmtId="0" fontId="5" fillId="27" borderId="5" xfId="42" applyFont="1" applyFill="1" applyBorder="1" applyProtection="1"/>
    <xf numFmtId="0" fontId="5" fillId="26" borderId="10" xfId="42" applyFont="1" applyFill="1" applyBorder="1" applyProtection="1"/>
    <xf numFmtId="2" fontId="5" fillId="37" borderId="22" xfId="42" applyNumberFormat="1" applyFont="1" applyFill="1" applyBorder="1" applyProtection="1"/>
    <xf numFmtId="0" fontId="5" fillId="26" borderId="8" xfId="42" applyFont="1" applyFill="1" applyBorder="1" applyProtection="1"/>
    <xf numFmtId="2" fontId="5" fillId="37" borderId="6" xfId="42" applyNumberFormat="1" applyFont="1" applyFill="1" applyBorder="1" applyProtection="1"/>
    <xf numFmtId="0" fontId="5" fillId="26" borderId="25" xfId="42" applyFont="1" applyFill="1" applyBorder="1" applyProtection="1"/>
    <xf numFmtId="0" fontId="5" fillId="30" borderId="10" xfId="43" applyFont="1" applyFill="1" applyBorder="1" applyProtection="1"/>
    <xf numFmtId="0" fontId="5" fillId="30" borderId="8" xfId="43" applyFont="1" applyFill="1" applyBorder="1" applyProtection="1"/>
    <xf numFmtId="164" fontId="5" fillId="34" borderId="22" xfId="42" applyNumberFormat="1" applyFont="1" applyFill="1" applyBorder="1" applyProtection="1"/>
    <xf numFmtId="164" fontId="5" fillId="34" borderId="6" xfId="42" applyNumberFormat="1" applyFont="1" applyFill="1" applyBorder="1" applyProtection="1"/>
    <xf numFmtId="49" fontId="27" fillId="34" borderId="20" xfId="44" applyNumberFormat="1" applyFont="1" applyFill="1" applyBorder="1"/>
    <xf numFmtId="0" fontId="5" fillId="30" borderId="20" xfId="43" applyFont="1" applyFill="1" applyBorder="1" applyProtection="1"/>
    <xf numFmtId="2" fontId="5" fillId="37" borderId="20" xfId="42" applyNumberFormat="1" applyFont="1" applyFill="1" applyBorder="1" applyProtection="1"/>
    <xf numFmtId="164" fontId="6" fillId="4" borderId="10" xfId="46" applyNumberFormat="1" applyFont="1" applyFill="1" applyBorder="1" applyAlignment="1" applyProtection="1">
      <alignment horizontal="center"/>
      <protection hidden="1"/>
    </xf>
    <xf numFmtId="0" fontId="5" fillId="34" borderId="24" xfId="43" applyFont="1" applyFill="1" applyBorder="1" applyAlignment="1">
      <alignment horizontal="center" vertical="center"/>
    </xf>
    <xf numFmtId="49" fontId="27" fillId="34" borderId="21" xfId="44" applyNumberFormat="1" applyFont="1" applyFill="1" applyBorder="1"/>
    <xf numFmtId="0" fontId="5" fillId="30" borderId="21" xfId="43" applyFont="1" applyFill="1" applyBorder="1" applyProtection="1"/>
    <xf numFmtId="2" fontId="5" fillId="37" borderId="21" xfId="42" applyNumberFormat="1" applyFont="1" applyFill="1" applyBorder="1" applyProtection="1"/>
    <xf numFmtId="49" fontId="27" fillId="34" borderId="7" xfId="44" applyNumberFormat="1" applyFont="1" applyFill="1" applyBorder="1"/>
    <xf numFmtId="0" fontId="5" fillId="30" borderId="7" xfId="43" applyFont="1" applyFill="1" applyBorder="1" applyProtection="1"/>
    <xf numFmtId="2" fontId="5" fillId="37" borderId="7" xfId="42" applyNumberFormat="1" applyFont="1" applyFill="1" applyBorder="1" applyProtection="1"/>
    <xf numFmtId="0" fontId="29" fillId="0" borderId="0" xfId="47" applyFont="1"/>
    <xf numFmtId="0" fontId="5" fillId="34" borderId="10" xfId="42" applyFont="1" applyFill="1" applyBorder="1" applyAlignment="1">
      <alignment horizontal="center"/>
    </xf>
    <xf numFmtId="0" fontId="5" fillId="34" borderId="0" xfId="42" applyFont="1" applyFill="1" applyBorder="1" applyProtection="1"/>
    <xf numFmtId="164" fontId="5" fillId="34" borderId="24" xfId="42" applyNumberFormat="1" applyFont="1" applyFill="1" applyBorder="1" applyProtection="1"/>
    <xf numFmtId="2" fontId="5" fillId="37" borderId="24" xfId="42" applyNumberFormat="1" applyFont="1" applyFill="1" applyBorder="1" applyProtection="1"/>
    <xf numFmtId="164" fontId="6" fillId="37" borderId="0" xfId="43" applyNumberFormat="1" applyFont="1" applyFill="1" applyBorder="1" applyProtection="1"/>
    <xf numFmtId="164" fontId="6" fillId="37" borderId="24" xfId="46" applyNumberFormat="1" applyFont="1" applyFill="1" applyBorder="1" applyAlignment="1" applyProtection="1">
      <alignment horizontal="center"/>
      <protection hidden="1"/>
    </xf>
    <xf numFmtId="0" fontId="5" fillId="34" borderId="10" xfId="42" applyFont="1" applyFill="1" applyBorder="1" applyAlignment="1">
      <alignment horizontal="left"/>
    </xf>
    <xf numFmtId="0" fontId="5" fillId="34" borderId="23" xfId="42" applyFont="1" applyFill="1" applyBorder="1" applyProtection="1"/>
    <xf numFmtId="0" fontId="5" fillId="34" borderId="8" xfId="42" applyFont="1" applyFill="1" applyBorder="1" applyAlignment="1">
      <alignment horizontal="left"/>
    </xf>
    <xf numFmtId="0" fontId="5" fillId="34" borderId="5" xfId="42" applyFont="1" applyFill="1" applyBorder="1" applyProtection="1"/>
    <xf numFmtId="0" fontId="5" fillId="27" borderId="25" xfId="42" applyFont="1" applyFill="1" applyBorder="1" applyProtection="1"/>
    <xf numFmtId="0" fontId="5" fillId="2" borderId="22" xfId="42" applyFont="1" applyFill="1" applyBorder="1"/>
    <xf numFmtId="0" fontId="5" fillId="2" borderId="22" xfId="42" applyFont="1" applyFill="1" applyBorder="1" applyAlignment="1">
      <alignment horizontal="left"/>
    </xf>
    <xf numFmtId="0" fontId="6" fillId="2" borderId="2" xfId="42" applyFont="1" applyFill="1" applyBorder="1" applyAlignment="1"/>
    <xf numFmtId="0" fontId="6" fillId="2" borderId="3" xfId="42" applyFont="1" applyFill="1" applyBorder="1" applyAlignment="1"/>
    <xf numFmtId="0" fontId="6" fillId="2" borderId="4" xfId="42" applyFont="1" applyFill="1" applyBorder="1" applyAlignment="1"/>
    <xf numFmtId="164" fontId="5" fillId="34" borderId="20" xfId="42" applyNumberFormat="1" applyFont="1" applyFill="1" applyBorder="1" applyProtection="1"/>
    <xf numFmtId="164" fontId="6" fillId="37" borderId="10" xfId="43" applyNumberFormat="1" applyFont="1" applyFill="1" applyBorder="1" applyProtection="1"/>
    <xf numFmtId="164" fontId="6" fillId="37" borderId="20" xfId="46" applyNumberFormat="1" applyFont="1" applyFill="1" applyBorder="1" applyAlignment="1" applyProtection="1">
      <alignment horizontal="center"/>
      <protection hidden="1"/>
    </xf>
    <xf numFmtId="0" fontId="5" fillId="2" borderId="24" xfId="43" applyFont="1" applyFill="1" applyBorder="1" applyAlignment="1">
      <alignment horizontal="center" vertical="center"/>
    </xf>
    <xf numFmtId="0" fontId="5" fillId="2" borderId="0" xfId="42" applyFont="1" applyFill="1" applyBorder="1"/>
    <xf numFmtId="0" fontId="5" fillId="34" borderId="24" xfId="42" applyFont="1" applyFill="1" applyBorder="1" applyProtection="1"/>
    <xf numFmtId="164" fontId="5" fillId="34" borderId="21" xfId="42" applyNumberFormat="1" applyFont="1" applyFill="1" applyBorder="1" applyProtection="1"/>
    <xf numFmtId="2" fontId="5" fillId="37" borderId="0" xfId="42" applyNumberFormat="1" applyFont="1" applyFill="1" applyBorder="1" applyProtection="1"/>
    <xf numFmtId="164" fontId="6" fillId="37" borderId="24" xfId="43" applyNumberFormat="1" applyFont="1" applyFill="1" applyBorder="1" applyProtection="1"/>
    <xf numFmtId="164" fontId="6" fillId="37" borderId="21" xfId="46" applyNumberFormat="1" applyFont="1" applyFill="1" applyBorder="1" applyAlignment="1" applyProtection="1">
      <alignment horizontal="center"/>
      <protection hidden="1"/>
    </xf>
    <xf numFmtId="0" fontId="5" fillId="2" borderId="6" xfId="42" applyFont="1" applyFill="1" applyBorder="1"/>
    <xf numFmtId="164" fontId="5" fillId="34" borderId="7" xfId="42" applyNumberFormat="1" applyFont="1" applyFill="1" applyBorder="1" applyProtection="1"/>
    <xf numFmtId="164" fontId="6" fillId="37" borderId="8" xfId="43" applyNumberFormat="1" applyFont="1" applyFill="1" applyBorder="1" applyProtection="1"/>
    <xf numFmtId="164" fontId="6" fillId="37" borderId="7" xfId="46" applyNumberFormat="1" applyFont="1" applyFill="1" applyBorder="1" applyAlignment="1" applyProtection="1">
      <alignment horizontal="center"/>
      <protection hidden="1"/>
    </xf>
    <xf numFmtId="164" fontId="5" fillId="26" borderId="24" xfId="43" applyNumberFormat="1" applyFont="1" applyFill="1" applyBorder="1" applyProtection="1"/>
    <xf numFmtId="0" fontId="5" fillId="34" borderId="5" xfId="42" applyFont="1" applyFill="1" applyBorder="1" applyAlignment="1">
      <alignment horizontal="center"/>
    </xf>
    <xf numFmtId="0" fontId="5" fillId="4" borderId="24" xfId="42" applyFont="1" applyFill="1" applyBorder="1" applyAlignment="1">
      <alignment horizontal="center"/>
    </xf>
    <xf numFmtId="49" fontId="3" fillId="4" borderId="9" xfId="45" applyNumberFormat="1" applyFont="1" applyFill="1" applyBorder="1" applyAlignment="1">
      <alignment horizontal="center"/>
    </xf>
    <xf numFmtId="2" fontId="3" fillId="4" borderId="9" xfId="45" applyNumberFormat="1" applyFont="1" applyFill="1" applyBorder="1" applyAlignment="1">
      <alignment horizontal="center"/>
    </xf>
    <xf numFmtId="1" fontId="3" fillId="4" borderId="9" xfId="45" applyNumberFormat="1" applyFont="1" applyFill="1" applyBorder="1" applyAlignment="1">
      <alignment horizontal="center"/>
    </xf>
    <xf numFmtId="0" fontId="5" fillId="4" borderId="8" xfId="42" applyFont="1" applyFill="1" applyBorder="1" applyAlignment="1">
      <alignment horizontal="center"/>
    </xf>
    <xf numFmtId="0" fontId="5" fillId="23" borderId="24" xfId="42" applyFont="1" applyFill="1" applyBorder="1" applyAlignment="1">
      <alignment horizontal="center"/>
    </xf>
    <xf numFmtId="0" fontId="5" fillId="25" borderId="9" xfId="42" applyFont="1" applyFill="1" applyBorder="1" applyAlignment="1">
      <alignment horizontal="center"/>
    </xf>
    <xf numFmtId="49" fontId="27" fillId="25" borderId="9" xfId="44" applyNumberFormat="1" applyFont="1" applyFill="1" applyBorder="1"/>
    <xf numFmtId="0" fontId="5" fillId="25" borderId="9" xfId="43" applyFont="1" applyFill="1" applyBorder="1" applyAlignment="1">
      <alignment horizontal="center"/>
    </xf>
    <xf numFmtId="0" fontId="5" fillId="25" borderId="2" xfId="42" applyFont="1" applyFill="1" applyBorder="1" applyAlignment="1">
      <alignment horizontal="left"/>
    </xf>
    <xf numFmtId="0" fontId="5" fillId="25" borderId="3" xfId="42" applyFont="1" applyFill="1" applyBorder="1" applyAlignment="1" applyProtection="1">
      <alignment horizontal="center"/>
    </xf>
    <xf numFmtId="2" fontId="5" fillId="25" borderId="3" xfId="42" applyNumberFormat="1" applyFont="1" applyFill="1" applyBorder="1" applyAlignment="1" applyProtection="1">
      <alignment horizontal="center"/>
    </xf>
    <xf numFmtId="1" fontId="5" fillId="25" borderId="3" xfId="42" applyNumberFormat="1" applyFont="1" applyFill="1" applyBorder="1" applyAlignment="1" applyProtection="1">
      <alignment horizontal="center"/>
    </xf>
    <xf numFmtId="164" fontId="6" fillId="25" borderId="3" xfId="42" applyNumberFormat="1" applyFont="1" applyFill="1" applyBorder="1" applyProtection="1"/>
    <xf numFmtId="0" fontId="5" fillId="25" borderId="4" xfId="42" applyFont="1" applyFill="1" applyBorder="1"/>
    <xf numFmtId="0" fontId="3" fillId="4" borderId="9" xfId="45" applyNumberFormat="1" applyFont="1" applyFill="1" applyBorder="1" applyAlignment="1">
      <alignment horizontal="center"/>
    </xf>
    <xf numFmtId="49" fontId="27" fillId="4" borderId="23" xfId="44" applyNumberFormat="1" applyFont="1" applyFill="1" applyBorder="1" applyAlignment="1">
      <alignment horizontal="left"/>
    </xf>
    <xf numFmtId="49" fontId="27" fillId="4" borderId="5" xfId="44" applyNumberFormat="1" applyFont="1" applyFill="1" applyBorder="1" applyAlignment="1">
      <alignment horizontal="left"/>
    </xf>
    <xf numFmtId="49" fontId="27" fillId="34" borderId="23" xfId="44" applyNumberFormat="1" applyFont="1" applyFill="1" applyBorder="1"/>
    <xf numFmtId="164" fontId="5" fillId="34" borderId="0" xfId="42" applyNumberFormat="1" applyFont="1" applyFill="1" applyBorder="1" applyProtection="1"/>
    <xf numFmtId="164" fontId="5" fillId="27" borderId="25" xfId="42" applyNumberFormat="1" applyFont="1" applyFill="1" applyBorder="1" applyProtection="1"/>
    <xf numFmtId="0" fontId="5" fillId="34" borderId="8" xfId="42" applyFont="1" applyFill="1" applyBorder="1" applyAlignment="1">
      <alignment horizontal="center"/>
    </xf>
    <xf numFmtId="49" fontId="27" fillId="34" borderId="5" xfId="44" applyNumberFormat="1" applyFont="1" applyFill="1" applyBorder="1"/>
    <xf numFmtId="164" fontId="5" fillId="27" borderId="5" xfId="42" applyNumberFormat="1" applyFont="1" applyFill="1" applyBorder="1" applyProtection="1"/>
    <xf numFmtId="164" fontId="5" fillId="27" borderId="23" xfId="42" applyNumberFormat="1" applyFont="1" applyFill="1" applyBorder="1" applyProtection="1"/>
    <xf numFmtId="1" fontId="5" fillId="34" borderId="22" xfId="42" applyNumberFormat="1" applyFont="1" applyFill="1" applyBorder="1" applyProtection="1"/>
    <xf numFmtId="1" fontId="5" fillId="34" borderId="6" xfId="42" applyNumberFormat="1" applyFont="1" applyFill="1" applyBorder="1" applyProtection="1"/>
    <xf numFmtId="1" fontId="5" fillId="34" borderId="0" xfId="42" applyNumberFormat="1" applyFont="1" applyFill="1" applyBorder="1" applyProtection="1"/>
    <xf numFmtId="0" fontId="6" fillId="37" borderId="10" xfId="42" applyFont="1" applyFill="1" applyBorder="1"/>
    <xf numFmtId="0" fontId="5" fillId="4" borderId="10" xfId="42" applyFont="1" applyFill="1" applyBorder="1" applyAlignment="1">
      <alignment horizontal="center" vertical="center"/>
    </xf>
    <xf numFmtId="0" fontId="5" fillId="4" borderId="10" xfId="42" applyFont="1" applyFill="1" applyBorder="1" applyAlignment="1">
      <alignment horizontal="center"/>
    </xf>
    <xf numFmtId="2" fontId="6" fillId="4" borderId="9" xfId="42" applyNumberFormat="1" applyFont="1" applyFill="1" applyBorder="1" applyAlignment="1">
      <alignment horizontal="center"/>
    </xf>
    <xf numFmtId="164" fontId="5" fillId="4" borderId="20" xfId="42" applyNumberFormat="1" applyFont="1" applyFill="1" applyBorder="1" applyProtection="1"/>
    <xf numFmtId="164" fontId="5" fillId="4" borderId="22" xfId="42" applyNumberFormat="1" applyFont="1" applyFill="1" applyBorder="1" applyProtection="1"/>
    <xf numFmtId="164" fontId="6" fillId="4" borderId="22" xfId="43" applyNumberFormat="1" applyFont="1" applyFill="1" applyBorder="1" applyProtection="1"/>
    <xf numFmtId="0" fontId="5" fillId="4" borderId="24" xfId="42" applyFont="1" applyFill="1" applyBorder="1" applyAlignment="1">
      <alignment horizontal="center" vertical="center"/>
    </xf>
    <xf numFmtId="164" fontId="5" fillId="4" borderId="7" xfId="42" applyNumberFormat="1" applyFont="1" applyFill="1" applyBorder="1" applyProtection="1"/>
    <xf numFmtId="164" fontId="5" fillId="4" borderId="6" xfId="42" applyNumberFormat="1" applyFont="1" applyFill="1" applyBorder="1" applyProtection="1"/>
    <xf numFmtId="164" fontId="6" fillId="4" borderId="6" xfId="43" applyNumberFormat="1" applyFont="1" applyFill="1" applyBorder="1" applyProtection="1"/>
    <xf numFmtId="0" fontId="5" fillId="4" borderId="8" xfId="42" applyFont="1" applyFill="1" applyBorder="1" applyAlignment="1">
      <alignment horizontal="center" vertical="center"/>
    </xf>
    <xf numFmtId="164" fontId="5" fillId="4" borderId="10" xfId="42" applyNumberFormat="1" applyFont="1" applyFill="1" applyBorder="1" applyProtection="1"/>
    <xf numFmtId="2" fontId="5" fillId="4" borderId="22" xfId="42" applyNumberFormat="1" applyFont="1" applyFill="1" applyBorder="1" applyProtection="1"/>
    <xf numFmtId="164" fontId="6" fillId="4" borderId="10" xfId="43" applyNumberFormat="1" applyFont="1" applyFill="1" applyBorder="1" applyProtection="1"/>
    <xf numFmtId="0" fontId="5" fillId="32" borderId="10" xfId="42" applyFont="1" applyFill="1" applyBorder="1" applyProtection="1"/>
    <xf numFmtId="164" fontId="5" fillId="4" borderId="0" xfId="42" applyNumberFormat="1" applyFont="1" applyFill="1" applyBorder="1" applyProtection="1"/>
    <xf numFmtId="164" fontId="5" fillId="4" borderId="24" xfId="42" applyNumberFormat="1" applyFont="1" applyFill="1" applyBorder="1" applyProtection="1"/>
    <xf numFmtId="164" fontId="6" fillId="4" borderId="24" xfId="43" applyNumberFormat="1" applyFont="1" applyFill="1" applyBorder="1" applyProtection="1"/>
    <xf numFmtId="0" fontId="5" fillId="32" borderId="8" xfId="42" applyFont="1" applyFill="1" applyBorder="1" applyProtection="1"/>
    <xf numFmtId="0" fontId="5" fillId="32" borderId="24" xfId="42" applyFont="1" applyFill="1" applyBorder="1" applyProtection="1"/>
    <xf numFmtId="0" fontId="5" fillId="4" borderId="20" xfId="43" applyFont="1" applyFill="1" applyBorder="1" applyAlignment="1">
      <alignment horizontal="center"/>
    </xf>
    <xf numFmtId="0" fontId="5" fillId="4" borderId="0" xfId="42" applyFont="1" applyFill="1" applyAlignment="1">
      <alignment horizontal="left"/>
    </xf>
    <xf numFmtId="0" fontId="5" fillId="4" borderId="5" xfId="42" applyFont="1" applyFill="1" applyBorder="1" applyAlignment="1">
      <alignment horizontal="center"/>
    </xf>
    <xf numFmtId="0" fontId="5" fillId="4" borderId="7" xfId="43" applyFont="1" applyFill="1" applyBorder="1" applyAlignment="1">
      <alignment horizontal="center"/>
    </xf>
    <xf numFmtId="164" fontId="5" fillId="26" borderId="10" xfId="42" applyNumberFormat="1" applyFont="1" applyFill="1" applyBorder="1" applyProtection="1"/>
    <xf numFmtId="164" fontId="5" fillId="4" borderId="8" xfId="42" applyNumberFormat="1" applyFont="1" applyFill="1" applyBorder="1" applyProtection="1"/>
    <xf numFmtId="164" fontId="5" fillId="26" borderId="8" xfId="42" applyNumberFormat="1" applyFont="1" applyFill="1" applyBorder="1" applyProtection="1"/>
    <xf numFmtId="2" fontId="5" fillId="4" borderId="20" xfId="42" applyNumberFormat="1" applyFont="1" applyFill="1" applyBorder="1" applyProtection="1"/>
    <xf numFmtId="2" fontId="5" fillId="4" borderId="7" xfId="42" applyNumberFormat="1" applyFont="1" applyFill="1" applyBorder="1" applyProtection="1"/>
    <xf numFmtId="0" fontId="5" fillId="4" borderId="20" xfId="42" applyFont="1" applyFill="1" applyBorder="1" applyProtection="1"/>
    <xf numFmtId="0" fontId="5" fillId="4" borderId="7" xfId="42" applyFont="1" applyFill="1" applyBorder="1" applyProtection="1"/>
    <xf numFmtId="164" fontId="5" fillId="36" borderId="23" xfId="42" applyNumberFormat="1" applyFont="1" applyFill="1" applyBorder="1" applyProtection="1"/>
    <xf numFmtId="164" fontId="5" fillId="36" borderId="5" xfId="42" applyNumberFormat="1" applyFont="1" applyFill="1" applyBorder="1" applyProtection="1"/>
    <xf numFmtId="164" fontId="5" fillId="27" borderId="10" xfId="42" applyNumberFormat="1" applyFont="1" applyFill="1" applyBorder="1" applyProtection="1"/>
    <xf numFmtId="164" fontId="5" fillId="27" borderId="8" xfId="42" applyNumberFormat="1" applyFont="1" applyFill="1" applyBorder="1" applyProtection="1"/>
    <xf numFmtId="0" fontId="6" fillId="4" borderId="10" xfId="42" applyFont="1" applyFill="1" applyBorder="1"/>
    <xf numFmtId="0" fontId="6" fillId="4" borderId="8" xfId="42" applyFont="1" applyFill="1" applyBorder="1"/>
    <xf numFmtId="164" fontId="5" fillId="26" borderId="10" xfId="43" applyNumberFormat="1" applyFont="1" applyFill="1" applyBorder="1" applyProtection="1"/>
    <xf numFmtId="164" fontId="6" fillId="4" borderId="20" xfId="42" applyNumberFormat="1" applyFont="1" applyFill="1" applyBorder="1" applyProtection="1"/>
    <xf numFmtId="164" fontId="5" fillId="4" borderId="21" xfId="42" applyNumberFormat="1" applyFont="1" applyFill="1" applyBorder="1" applyProtection="1"/>
    <xf numFmtId="2" fontId="5" fillId="4" borderId="25" xfId="42" applyNumberFormat="1" applyFont="1" applyFill="1" applyBorder="1" applyProtection="1"/>
    <xf numFmtId="0" fontId="5" fillId="4" borderId="21" xfId="42" applyFont="1" applyFill="1" applyBorder="1" applyProtection="1"/>
    <xf numFmtId="164" fontId="5" fillId="27" borderId="0" xfId="42" applyNumberFormat="1" applyFont="1" applyFill="1" applyBorder="1" applyProtection="1"/>
    <xf numFmtId="164" fontId="6" fillId="4" borderId="8" xfId="43" applyNumberFormat="1" applyFont="1" applyFill="1" applyBorder="1" applyProtection="1"/>
    <xf numFmtId="164" fontId="5" fillId="27" borderId="6" xfId="42" applyNumberFormat="1" applyFont="1" applyFill="1" applyBorder="1" applyProtection="1"/>
    <xf numFmtId="164" fontId="5" fillId="27" borderId="22" xfId="42" applyNumberFormat="1" applyFont="1" applyFill="1" applyBorder="1" applyProtection="1"/>
    <xf numFmtId="0" fontId="31" fillId="34" borderId="9" xfId="44" applyNumberFormat="1" applyFont="1" applyFill="1" applyBorder="1" applyAlignment="1">
      <alignment horizontal="center"/>
    </xf>
    <xf numFmtId="2" fontId="31" fillId="34" borderId="9" xfId="44" applyNumberFormat="1" applyFont="1" applyFill="1" applyBorder="1" applyAlignment="1">
      <alignment horizontal="center"/>
    </xf>
    <xf numFmtId="1" fontId="31" fillId="34" borderId="9" xfId="44" applyNumberFormat="1" applyFont="1" applyFill="1" applyBorder="1" applyAlignment="1">
      <alignment horizontal="center"/>
    </xf>
    <xf numFmtId="0" fontId="5" fillId="37" borderId="22" xfId="42" applyFont="1" applyFill="1" applyBorder="1" applyProtection="1"/>
    <xf numFmtId="0" fontId="5" fillId="37" borderId="10" xfId="42" applyFont="1" applyFill="1" applyBorder="1" applyProtection="1"/>
    <xf numFmtId="0" fontId="5" fillId="37" borderId="6" xfId="42" applyFont="1" applyFill="1" applyBorder="1" applyProtection="1"/>
    <xf numFmtId="0" fontId="5" fillId="37" borderId="8" xfId="42" applyFont="1" applyFill="1" applyBorder="1" applyProtection="1"/>
    <xf numFmtId="0" fontId="5" fillId="37" borderId="0" xfId="42" applyFont="1" applyFill="1" applyBorder="1" applyProtection="1"/>
    <xf numFmtId="0" fontId="5" fillId="37" borderId="24" xfId="42" applyFont="1" applyFill="1" applyBorder="1" applyProtection="1"/>
    <xf numFmtId="164" fontId="5" fillId="37" borderId="22" xfId="42" applyNumberFormat="1" applyFont="1" applyFill="1" applyBorder="1" applyProtection="1"/>
    <xf numFmtId="164" fontId="5" fillId="37" borderId="6" xfId="42" applyNumberFormat="1" applyFont="1" applyFill="1" applyBorder="1" applyProtection="1"/>
    <xf numFmtId="0" fontId="5" fillId="32" borderId="21" xfId="42" applyFont="1" applyFill="1" applyBorder="1" applyProtection="1"/>
    <xf numFmtId="0" fontId="5" fillId="32" borderId="7" xfId="42" applyFont="1" applyFill="1" applyBorder="1" applyProtection="1"/>
    <xf numFmtId="0" fontId="5" fillId="32" borderId="20" xfId="42" applyFont="1" applyFill="1" applyBorder="1" applyProtection="1"/>
    <xf numFmtId="2" fontId="6" fillId="4" borderId="20" xfId="42" applyNumberFormat="1" applyFont="1" applyFill="1" applyBorder="1" applyProtection="1"/>
    <xf numFmtId="0" fontId="5" fillId="37" borderId="21" xfId="42" applyFont="1" applyFill="1" applyBorder="1" applyProtection="1"/>
    <xf numFmtId="0" fontId="5" fillId="37" borderId="7" xfId="42" applyFont="1" applyFill="1" applyBorder="1" applyProtection="1"/>
    <xf numFmtId="0" fontId="5" fillId="37" borderId="20" xfId="42" applyFont="1" applyFill="1" applyBorder="1" applyProtection="1"/>
    <xf numFmtId="0" fontId="6" fillId="37" borderId="10" xfId="42" applyFont="1" applyFill="1" applyBorder="1" applyAlignment="1">
      <alignment horizontal="center"/>
    </xf>
    <xf numFmtId="0" fontId="6" fillId="37" borderId="8" xfId="42" applyFont="1" applyFill="1" applyBorder="1" applyAlignment="1">
      <alignment horizontal="center"/>
    </xf>
    <xf numFmtId="164" fontId="6" fillId="4" borderId="0" xfId="43" applyNumberFormat="1" applyFont="1" applyFill="1" applyBorder="1" applyProtection="1"/>
    <xf numFmtId="164" fontId="5" fillId="26" borderId="25" xfId="42" applyNumberFormat="1" applyFont="1" applyFill="1" applyBorder="1" applyProtection="1"/>
    <xf numFmtId="0" fontId="6" fillId="4" borderId="24" xfId="42" applyFont="1" applyFill="1" applyBorder="1"/>
    <xf numFmtId="0" fontId="5" fillId="32" borderId="25" xfId="42" applyFont="1" applyFill="1" applyBorder="1" applyProtection="1"/>
    <xf numFmtId="0" fontId="5" fillId="32" borderId="5" xfId="42" applyFont="1" applyFill="1" applyBorder="1" applyProtection="1"/>
    <xf numFmtId="0" fontId="5" fillId="32" borderId="23" xfId="42" applyFont="1" applyFill="1" applyBorder="1" applyProtection="1"/>
    <xf numFmtId="49" fontId="27" fillId="4" borderId="22" xfId="44" applyNumberFormat="1" applyFont="1" applyFill="1" applyBorder="1"/>
    <xf numFmtId="49" fontId="27" fillId="4" borderId="6" xfId="44" applyNumberFormat="1" applyFont="1" applyFill="1" applyBorder="1"/>
    <xf numFmtId="164" fontId="31" fillId="34" borderId="9" xfId="44" applyNumberFormat="1" applyFont="1" applyFill="1" applyBorder="1" applyAlignment="1">
      <alignment horizontal="center"/>
    </xf>
    <xf numFmtId="0" fontId="5" fillId="37" borderId="10" xfId="42" applyFont="1" applyFill="1" applyBorder="1"/>
    <xf numFmtId="0" fontId="5" fillId="0" borderId="0" xfId="42" applyFont="1"/>
    <xf numFmtId="0" fontId="5" fillId="34" borderId="22" xfId="43" applyFont="1" applyFill="1" applyBorder="1" applyAlignment="1">
      <alignment horizontal="center"/>
    </xf>
    <xf numFmtId="164" fontId="6" fillId="37" borderId="21" xfId="42" applyNumberFormat="1" applyFont="1" applyFill="1" applyBorder="1" applyProtection="1"/>
    <xf numFmtId="0" fontId="5" fillId="34" borderId="6" xfId="42" applyFont="1" applyFill="1" applyBorder="1" applyAlignment="1">
      <alignment horizontal="center"/>
    </xf>
    <xf numFmtId="0" fontId="5" fillId="34" borderId="7" xfId="42" applyFont="1" applyFill="1" applyBorder="1" applyAlignment="1">
      <alignment horizontal="center"/>
    </xf>
    <xf numFmtId="49" fontId="27" fillId="4" borderId="20" xfId="44" applyNumberFormat="1" applyFont="1" applyFill="1" applyBorder="1"/>
    <xf numFmtId="164" fontId="6" fillId="4" borderId="25" xfId="43" applyNumberFormat="1" applyFont="1" applyFill="1" applyBorder="1" applyProtection="1"/>
    <xf numFmtId="49" fontId="27" fillId="4" borderId="21" xfId="44" applyNumberFormat="1" applyFont="1" applyFill="1" applyBorder="1"/>
    <xf numFmtId="49" fontId="27" fillId="4" borderId="7" xfId="44" applyNumberFormat="1" applyFont="1" applyFill="1" applyBorder="1"/>
    <xf numFmtId="164" fontId="6" fillId="4" borderId="5" xfId="43" applyNumberFormat="1" applyFont="1" applyFill="1" applyBorder="1" applyProtection="1"/>
    <xf numFmtId="164" fontId="6" fillId="4" borderId="23" xfId="43" applyNumberFormat="1" applyFont="1" applyFill="1" applyBorder="1" applyProtection="1"/>
    <xf numFmtId="2" fontId="5" fillId="4" borderId="21" xfId="42" applyNumberFormat="1" applyFont="1" applyFill="1" applyBorder="1" applyProtection="1"/>
    <xf numFmtId="0" fontId="5" fillId="4" borderId="25" xfId="42" applyFont="1" applyFill="1" applyBorder="1" applyAlignment="1">
      <alignment horizontal="center"/>
    </xf>
    <xf numFmtId="0" fontId="5" fillId="27" borderId="10" xfId="42" applyFont="1" applyFill="1" applyBorder="1" applyProtection="1"/>
    <xf numFmtId="0" fontId="5" fillId="27" borderId="24" xfId="42" applyFont="1" applyFill="1" applyBorder="1" applyProtection="1"/>
    <xf numFmtId="0" fontId="5" fillId="27" borderId="8" xfId="42" applyFont="1" applyFill="1" applyBorder="1" applyProtection="1"/>
    <xf numFmtId="0" fontId="5" fillId="4" borderId="10" xfId="42" applyFont="1" applyFill="1" applyBorder="1" applyAlignment="1">
      <alignment horizontal="left"/>
    </xf>
    <xf numFmtId="49" fontId="3" fillId="4" borderId="4" xfId="45" applyNumberFormat="1" applyFont="1" applyFill="1" applyBorder="1" applyAlignment="1">
      <alignment horizontal="center"/>
    </xf>
    <xf numFmtId="0" fontId="5" fillId="4" borderId="24" xfId="42" applyFont="1" applyFill="1" applyBorder="1" applyAlignment="1">
      <alignment horizontal="left"/>
    </xf>
    <xf numFmtId="0" fontId="5" fillId="4" borderId="8" xfId="42" applyFont="1" applyFill="1" applyBorder="1" applyAlignment="1">
      <alignment horizontal="left"/>
    </xf>
    <xf numFmtId="164" fontId="5" fillId="26" borderId="8" xfId="43" applyNumberFormat="1" applyFont="1" applyFill="1" applyBorder="1" applyProtection="1"/>
    <xf numFmtId="2" fontId="5" fillId="23" borderId="10" xfId="42" applyNumberFormat="1" applyFont="1" applyFill="1" applyBorder="1" applyProtection="1"/>
    <xf numFmtId="2" fontId="5" fillId="23" borderId="24" xfId="42" applyNumberFormat="1" applyFont="1" applyFill="1" applyBorder="1" applyProtection="1"/>
    <xf numFmtId="2" fontId="5" fillId="23" borderId="8" xfId="42" applyNumberFormat="1" applyFont="1" applyFill="1" applyBorder="1" applyProtection="1"/>
    <xf numFmtId="49" fontId="3" fillId="4" borderId="8" xfId="45" applyNumberFormat="1" applyFont="1" applyFill="1" applyBorder="1" applyAlignment="1">
      <alignment horizontal="center"/>
    </xf>
    <xf numFmtId="2" fontId="3" fillId="4" borderId="8" xfId="45" applyNumberFormat="1" applyFont="1" applyFill="1" applyBorder="1" applyAlignment="1">
      <alignment horizontal="center"/>
    </xf>
    <xf numFmtId="1" fontId="3" fillId="4" borderId="8" xfId="45" applyNumberFormat="1" applyFont="1" applyFill="1" applyBorder="1" applyAlignment="1">
      <alignment horizontal="center"/>
    </xf>
    <xf numFmtId="0" fontId="2" fillId="0" borderId="0" xfId="48" applyFont="1" applyFill="1" applyBorder="1"/>
    <xf numFmtId="0" fontId="5" fillId="4" borderId="25" xfId="42" applyFont="1" applyFill="1" applyBorder="1" applyProtection="1"/>
    <xf numFmtId="49" fontId="3" fillId="4" borderId="10" xfId="45" applyNumberFormat="1" applyFont="1" applyFill="1" applyBorder="1" applyAlignment="1">
      <alignment horizontal="center"/>
    </xf>
    <xf numFmtId="2" fontId="3" fillId="4" borderId="10" xfId="45" applyNumberFormat="1" applyFont="1" applyFill="1" applyBorder="1" applyAlignment="1">
      <alignment horizontal="center"/>
    </xf>
    <xf numFmtId="1" fontId="3" fillId="4" borderId="10" xfId="45" applyNumberFormat="1" applyFont="1" applyFill="1" applyBorder="1" applyAlignment="1">
      <alignment horizontal="center"/>
    </xf>
    <xf numFmtId="49" fontId="32" fillId="4" borderId="10" xfId="48" applyNumberFormat="1" applyFont="1" applyFill="1" applyBorder="1"/>
    <xf numFmtId="49" fontId="32" fillId="4" borderId="8" xfId="48" applyNumberFormat="1" applyFont="1" applyFill="1" applyBorder="1"/>
    <xf numFmtId="0" fontId="25" fillId="0" borderId="0" xfId="42" applyAlignment="1">
      <alignment horizontal="center"/>
    </xf>
    <xf numFmtId="0" fontId="25" fillId="0" borderId="0" xfId="42" applyAlignment="1">
      <alignment horizontal="left"/>
    </xf>
    <xf numFmtId="0" fontId="33" fillId="0" borderId="0" xfId="42" applyFont="1"/>
    <xf numFmtId="164" fontId="33" fillId="0" borderId="0" xfId="42" applyNumberFormat="1" applyFont="1"/>
    <xf numFmtId="2" fontId="25" fillId="0" borderId="0" xfId="42" applyNumberFormat="1" applyFont="1"/>
    <xf numFmtId="0" fontId="6" fillId="39" borderId="8" xfId="42" applyFont="1" applyFill="1" applyBorder="1" applyAlignment="1">
      <alignment horizontal="center"/>
    </xf>
    <xf numFmtId="0" fontId="6" fillId="40" borderId="8" xfId="42" applyFont="1" applyFill="1" applyBorder="1" applyAlignment="1">
      <alignment horizontal="center"/>
    </xf>
    <xf numFmtId="0" fontId="6" fillId="40" borderId="9" xfId="42" applyFont="1" applyFill="1" applyBorder="1" applyAlignment="1">
      <alignment horizontal="center"/>
    </xf>
    <xf numFmtId="16" fontId="6" fillId="41" borderId="9" xfId="42" applyNumberFormat="1" applyFont="1" applyFill="1" applyBorder="1" applyAlignment="1">
      <alignment horizontal="center"/>
    </xf>
    <xf numFmtId="0" fontId="6" fillId="41" borderId="9" xfId="42" applyFont="1" applyFill="1" applyBorder="1" applyAlignment="1">
      <alignment horizontal="center"/>
    </xf>
    <xf numFmtId="0" fontId="6" fillId="25" borderId="9" xfId="42" applyFont="1" applyFill="1" applyBorder="1" applyAlignment="1">
      <alignment horizontal="center"/>
    </xf>
    <xf numFmtId="16" fontId="6" fillId="24" borderId="9" xfId="42" applyNumberFormat="1" applyFont="1" applyFill="1" applyBorder="1" applyAlignment="1">
      <alignment horizontal="center"/>
    </xf>
    <xf numFmtId="49" fontId="2" fillId="0" borderId="0" xfId="49" applyNumberFormat="1" applyFont="1" applyFill="1" applyBorder="1" applyAlignment="1">
      <alignment horizontal="center"/>
    </xf>
    <xf numFmtId="0" fontId="2" fillId="0" borderId="0" xfId="49" applyFont="1" applyFill="1" applyBorder="1" applyAlignment="1">
      <alignment horizontal="center"/>
    </xf>
    <xf numFmtId="0" fontId="6" fillId="42" borderId="9" xfId="42" applyFont="1" applyFill="1" applyBorder="1" applyAlignment="1">
      <alignment horizontal="center"/>
    </xf>
    <xf numFmtId="0" fontId="6" fillId="43" borderId="9" xfId="42" applyFont="1" applyFill="1" applyBorder="1" applyAlignment="1">
      <alignment horizontal="center"/>
    </xf>
    <xf numFmtId="0" fontId="6" fillId="44" borderId="9" xfId="42" applyFont="1" applyFill="1" applyBorder="1" applyAlignment="1">
      <alignment horizontal="center"/>
    </xf>
    <xf numFmtId="0" fontId="4" fillId="0" borderId="0" xfId="43" applyAlignment="1">
      <alignment horizontal="center"/>
    </xf>
    <xf numFmtId="0" fontId="4" fillId="0" borderId="0" xfId="43"/>
    <xf numFmtId="0" fontId="5" fillId="0" borderId="0" xfId="43" applyFont="1"/>
    <xf numFmtId="0" fontId="5" fillId="0" borderId="0" xfId="43" applyFont="1" applyAlignment="1">
      <alignment horizontal="left"/>
    </xf>
    <xf numFmtId="164" fontId="5" fillId="0" borderId="0" xfId="43" applyNumberFormat="1" applyFont="1"/>
    <xf numFmtId="0" fontId="35" fillId="0" borderId="0" xfId="43" applyFont="1"/>
    <xf numFmtId="0" fontId="6" fillId="45" borderId="9" xfId="43" applyFont="1" applyFill="1" applyBorder="1"/>
    <xf numFmtId="0" fontId="6" fillId="45" borderId="9" xfId="43" applyFont="1" applyFill="1" applyBorder="1" applyAlignment="1">
      <alignment horizontal="left"/>
    </xf>
    <xf numFmtId="0" fontId="6" fillId="2" borderId="9" xfId="43" applyFont="1" applyFill="1" applyBorder="1" applyAlignment="1">
      <alignment horizontal="center"/>
    </xf>
    <xf numFmtId="0" fontId="6" fillId="2" borderId="9" xfId="42" applyFont="1" applyFill="1" applyBorder="1" applyAlignment="1">
      <alignment horizontal="center"/>
    </xf>
    <xf numFmtId="0" fontId="31" fillId="2" borderId="9" xfId="44" applyFont="1" applyFill="1" applyBorder="1" applyAlignment="1">
      <alignment horizontal="center"/>
    </xf>
    <xf numFmtId="2" fontId="6" fillId="45" borderId="9" xfId="43" applyNumberFormat="1" applyFont="1" applyFill="1" applyBorder="1" applyAlignment="1">
      <alignment horizontal="center"/>
    </xf>
    <xf numFmtId="0" fontId="6" fillId="45" borderId="9" xfId="43" applyFont="1" applyFill="1" applyBorder="1" applyAlignment="1">
      <alignment horizontal="center"/>
    </xf>
    <xf numFmtId="164" fontId="4" fillId="0" borderId="0" xfId="43" applyNumberFormat="1"/>
    <xf numFmtId="0" fontId="4" fillId="0" borderId="0" xfId="43" applyAlignment="1">
      <alignment horizontal="left"/>
    </xf>
    <xf numFmtId="164" fontId="26" fillId="0" borderId="0" xfId="44" applyNumberFormat="1"/>
    <xf numFmtId="2" fontId="36" fillId="0" borderId="0" xfId="44" applyNumberFormat="1" applyFont="1"/>
    <xf numFmtId="0" fontId="37" fillId="0" borderId="0" xfId="44" applyFont="1"/>
    <xf numFmtId="0" fontId="26" fillId="0" borderId="0" xfId="44" applyAlignment="1">
      <alignment horizontal="center"/>
    </xf>
    <xf numFmtId="0" fontId="2" fillId="0" borderId="0" xfId="77"/>
    <xf numFmtId="164" fontId="2" fillId="2" borderId="9" xfId="77" applyNumberFormat="1" applyFont="1" applyFill="1" applyBorder="1" applyAlignment="1"/>
    <xf numFmtId="0" fontId="2" fillId="0" borderId="0" xfId="77" applyAlignment="1"/>
    <xf numFmtId="0" fontId="3" fillId="45" borderId="9" xfId="77" applyFont="1" applyFill="1" applyBorder="1" applyAlignment="1">
      <alignment horizontal="right"/>
    </xf>
    <xf numFmtId="0" fontId="3" fillId="45" borderId="9" xfId="77" applyFont="1" applyFill="1" applyBorder="1"/>
    <xf numFmtId="0" fontId="3" fillId="45" borderId="9" xfId="77" applyFont="1" applyFill="1" applyBorder="1" applyProtection="1">
      <protection locked="0"/>
    </xf>
    <xf numFmtId="168" fontId="1" fillId="2" borderId="9" xfId="77" applyNumberFormat="1" applyFont="1" applyFill="1" applyBorder="1"/>
    <xf numFmtId="0" fontId="1" fillId="0" borderId="0" xfId="77" applyFont="1" applyAlignment="1"/>
    <xf numFmtId="0" fontId="6" fillId="45" borderId="9" xfId="0" applyFont="1" applyFill="1" applyBorder="1"/>
    <xf numFmtId="0" fontId="6" fillId="45" borderId="9" xfId="0" applyFont="1" applyFill="1" applyBorder="1" applyAlignment="1">
      <alignment horizontal="right"/>
    </xf>
    <xf numFmtId="164" fontId="5" fillId="3" borderId="9" xfId="0" applyNumberFormat="1" applyFont="1" applyFill="1" applyBorder="1"/>
    <xf numFmtId="164" fontId="2" fillId="2" borderId="9" xfId="77" applyNumberFormat="1" applyFont="1" applyFill="1" applyBorder="1"/>
    <xf numFmtId="168" fontId="5" fillId="3" borderId="9" xfId="0" applyNumberFormat="1" applyFont="1" applyFill="1" applyBorder="1"/>
    <xf numFmtId="2" fontId="5" fillId="0" borderId="9" xfId="0" applyNumberFormat="1" applyFont="1" applyBorder="1"/>
    <xf numFmtId="0" fontId="3" fillId="4" borderId="9" xfId="77" applyFont="1" applyFill="1" applyBorder="1"/>
    <xf numFmtId="0" fontId="6" fillId="3" borderId="9" xfId="42" applyFont="1" applyFill="1" applyBorder="1" applyAlignment="1">
      <alignment horizontal="center"/>
    </xf>
    <xf numFmtId="164" fontId="6" fillId="3" borderId="9" xfId="42" applyNumberFormat="1" applyFont="1" applyFill="1" applyBorder="1" applyAlignment="1">
      <alignment horizontal="center"/>
    </xf>
    <xf numFmtId="0" fontId="6" fillId="3" borderId="9" xfId="0" applyFont="1" applyFill="1" applyBorder="1" applyAlignment="1" applyProtection="1">
      <alignment horizontal="center"/>
      <protection hidden="1"/>
    </xf>
    <xf numFmtId="2" fontId="6" fillId="45" borderId="9" xfId="0" applyNumberFormat="1" applyFont="1" applyFill="1" applyBorder="1" applyAlignment="1" applyProtection="1">
      <alignment horizontal="center"/>
      <protection hidden="1"/>
    </xf>
    <xf numFmtId="0" fontId="6" fillId="45" borderId="9" xfId="0" applyFont="1" applyFill="1" applyBorder="1" applyAlignment="1" applyProtection="1">
      <alignment horizontal="center"/>
      <protection hidden="1"/>
    </xf>
    <xf numFmtId="0" fontId="6" fillId="45" borderId="9" xfId="0" applyFont="1" applyFill="1" applyBorder="1" applyAlignment="1">
      <alignment horizontal="center"/>
    </xf>
    <xf numFmtId="0" fontId="6" fillId="24" borderId="9" xfId="0" applyFont="1" applyFill="1" applyBorder="1" applyAlignment="1">
      <alignment horizontal="center"/>
    </xf>
    <xf numFmtId="169" fontId="6" fillId="45" borderId="9" xfId="0" applyNumberFormat="1" applyFont="1" applyFill="1" applyBorder="1" applyAlignment="1" applyProtection="1">
      <alignment horizontal="center"/>
      <protection hidden="1"/>
    </xf>
    <xf numFmtId="1" fontId="6" fillId="45" borderId="9" xfId="0" applyNumberFormat="1" applyFont="1" applyFill="1" applyBorder="1" applyAlignment="1">
      <alignment horizontal="center"/>
    </xf>
    <xf numFmtId="0" fontId="3" fillId="45" borderId="9" xfId="77" applyFont="1" applyFill="1" applyBorder="1" applyAlignment="1">
      <alignment horizontal="center"/>
    </xf>
    <xf numFmtId="165" fontId="6" fillId="0" borderId="23" xfId="43" applyNumberFormat="1" applyFont="1" applyFill="1" applyBorder="1"/>
    <xf numFmtId="165" fontId="6" fillId="0" borderId="5" xfId="43" applyNumberFormat="1" applyFont="1" applyFill="1" applyBorder="1"/>
    <xf numFmtId="2" fontId="5" fillId="37" borderId="25" xfId="42" applyNumberFormat="1" applyFont="1" applyFill="1" applyBorder="1" applyProtection="1"/>
    <xf numFmtId="164" fontId="6" fillId="2" borderId="21" xfId="42" applyNumberFormat="1" applyFont="1" applyFill="1" applyBorder="1" applyProtection="1"/>
    <xf numFmtId="164" fontId="6" fillId="2" borderId="22" xfId="42" applyNumberFormat="1" applyFont="1" applyFill="1" applyBorder="1" applyProtection="1"/>
    <xf numFmtId="164" fontId="6" fillId="2" borderId="6" xfId="42" applyNumberFormat="1" applyFont="1" applyFill="1" applyBorder="1" applyProtection="1"/>
    <xf numFmtId="164" fontId="6" fillId="4" borderId="4" xfId="42" applyNumberFormat="1" applyFont="1" applyFill="1" applyBorder="1" applyProtection="1"/>
    <xf numFmtId="0" fontId="6" fillId="0" borderId="10" xfId="0" applyFont="1" applyBorder="1" applyAlignment="1">
      <alignment horizontal="center"/>
    </xf>
    <xf numFmtId="0" fontId="6" fillId="0" borderId="8" xfId="0" applyFont="1" applyBorder="1" applyAlignment="1">
      <alignment horizontal="center"/>
    </xf>
    <xf numFmtId="0" fontId="6" fillId="25" borderId="0" xfId="0" applyFont="1" applyFill="1" applyAlignment="1">
      <alignment horizontal="center"/>
    </xf>
    <xf numFmtId="165" fontId="6" fillId="0" borderId="25" xfId="43" applyNumberFormat="1" applyFont="1" applyFill="1" applyBorder="1"/>
    <xf numFmtId="0" fontId="6" fillId="0" borderId="24" xfId="0" applyFont="1" applyBorder="1" applyAlignment="1">
      <alignment horizontal="center"/>
    </xf>
    <xf numFmtId="164" fontId="6" fillId="37" borderId="0" xfId="42" applyNumberFormat="1" applyFont="1" applyFill="1" applyBorder="1" applyProtection="1"/>
    <xf numFmtId="0" fontId="5" fillId="27" borderId="22" xfId="42" applyFont="1" applyFill="1" applyBorder="1" applyProtection="1"/>
    <xf numFmtId="0" fontId="5" fillId="27" borderId="0" xfId="42" applyFont="1" applyFill="1" applyBorder="1" applyProtection="1"/>
    <xf numFmtId="0" fontId="5" fillId="27" borderId="6" xfId="42" applyFont="1" applyFill="1" applyBorder="1" applyProtection="1"/>
    <xf numFmtId="165" fontId="6" fillId="38" borderId="20" xfId="43" applyNumberFormat="1" applyFont="1" applyFill="1" applyBorder="1"/>
    <xf numFmtId="165" fontId="6" fillId="38" borderId="21" xfId="43" applyNumberFormat="1" applyFont="1" applyFill="1" applyBorder="1"/>
    <xf numFmtId="165" fontId="6" fillId="38" borderId="7" xfId="43" applyNumberFormat="1" applyFont="1" applyFill="1" applyBorder="1"/>
    <xf numFmtId="164" fontId="5" fillId="34" borderId="8" xfId="42" applyNumberFormat="1" applyFont="1" applyFill="1" applyBorder="1" applyProtection="1"/>
    <xf numFmtId="164" fontId="5" fillId="27" borderId="24" xfId="42" applyNumberFormat="1" applyFont="1" applyFill="1" applyBorder="1" applyProtection="1"/>
    <xf numFmtId="164" fontId="5" fillId="26" borderId="24" xfId="42" applyNumberFormat="1" applyFont="1" applyFill="1" applyBorder="1" applyProtection="1"/>
    <xf numFmtId="0" fontId="3" fillId="45" borderId="10" xfId="77" applyFont="1" applyFill="1" applyBorder="1" applyAlignment="1">
      <alignment horizontal="center"/>
    </xf>
    <xf numFmtId="0" fontId="3" fillId="45" borderId="8" xfId="77" applyFont="1" applyFill="1" applyBorder="1" applyAlignment="1">
      <alignment horizontal="center"/>
    </xf>
    <xf numFmtId="0" fontId="3" fillId="45" borderId="24" xfId="77" applyFont="1" applyFill="1" applyBorder="1" applyAlignment="1">
      <alignment horizontal="center"/>
    </xf>
    <xf numFmtId="2" fontId="6" fillId="4" borderId="7" xfId="42" applyNumberFormat="1" applyFont="1" applyFill="1" applyBorder="1" applyProtection="1"/>
    <xf numFmtId="0" fontId="3" fillId="45" borderId="20" xfId="77" applyFont="1" applyFill="1" applyBorder="1" applyAlignment="1">
      <alignment horizontal="center"/>
    </xf>
    <xf numFmtId="0" fontId="3" fillId="45" borderId="21" xfId="77" applyFont="1" applyFill="1" applyBorder="1" applyAlignment="1">
      <alignment horizontal="center"/>
    </xf>
    <xf numFmtId="0" fontId="3" fillId="45" borderId="7" xfId="77" applyFont="1" applyFill="1" applyBorder="1" applyAlignment="1">
      <alignment horizontal="center"/>
    </xf>
    <xf numFmtId="2" fontId="6" fillId="0" borderId="9" xfId="0" applyNumberFormat="1" applyFont="1" applyBorder="1" applyAlignment="1">
      <alignment horizontal="center"/>
    </xf>
    <xf numFmtId="0" fontId="45" fillId="2" borderId="4" xfId="77" applyFont="1" applyFill="1" applyBorder="1" applyAlignment="1">
      <alignment horizontal="center"/>
    </xf>
    <xf numFmtId="0" fontId="46" fillId="3" borderId="9" xfId="0" applyFont="1" applyFill="1" applyBorder="1" applyAlignment="1">
      <alignment horizontal="center"/>
    </xf>
    <xf numFmtId="0" fontId="47" fillId="3" borderId="10" xfId="77" applyFont="1" applyFill="1" applyBorder="1" applyAlignment="1">
      <alignment horizontal="center"/>
    </xf>
    <xf numFmtId="0" fontId="47" fillId="2" borderId="10" xfId="77" applyFont="1" applyFill="1" applyBorder="1" applyAlignment="1">
      <alignment horizontal="center"/>
    </xf>
    <xf numFmtId="0" fontId="48" fillId="2" borderId="9" xfId="0" applyFont="1" applyFill="1" applyBorder="1" applyAlignment="1" applyProtection="1">
      <alignment horizontal="center"/>
      <protection hidden="1"/>
    </xf>
    <xf numFmtId="0" fontId="3" fillId="2" borderId="9" xfId="77" applyFont="1" applyFill="1" applyBorder="1" applyAlignment="1" applyProtection="1">
      <alignment horizontal="center" vertical="top"/>
      <protection locked="0"/>
    </xf>
    <xf numFmtId="0" fontId="6" fillId="3" borderId="10" xfId="0" applyFont="1" applyFill="1" applyBorder="1" applyAlignment="1">
      <alignment horizontal="center" vertical="top"/>
    </xf>
    <xf numFmtId="0" fontId="6" fillId="3" borderId="24" xfId="0" applyFont="1" applyFill="1" applyBorder="1" applyAlignment="1">
      <alignment horizontal="center" vertical="top"/>
    </xf>
    <xf numFmtId="0" fontId="6" fillId="3" borderId="8" xfId="0" applyFont="1" applyFill="1" applyBorder="1" applyAlignment="1">
      <alignment horizontal="center" vertical="top"/>
    </xf>
    <xf numFmtId="0" fontId="6" fillId="2" borderId="10" xfId="0" applyFont="1" applyFill="1" applyBorder="1" applyAlignment="1">
      <alignment horizontal="center" vertical="center"/>
    </xf>
    <xf numFmtId="0" fontId="6" fillId="2" borderId="8" xfId="0" applyFont="1" applyFill="1" applyBorder="1" applyAlignment="1">
      <alignment horizontal="center" vertical="center"/>
    </xf>
    <xf numFmtId="0" fontId="6" fillId="45" borderId="10" xfId="0" applyFont="1" applyFill="1" applyBorder="1" applyAlignment="1">
      <alignment horizontal="center" vertical="center"/>
    </xf>
    <xf numFmtId="0" fontId="6" fillId="45" borderId="8" xfId="0" applyFont="1" applyFill="1" applyBorder="1" applyAlignment="1">
      <alignment horizontal="center" vertical="center"/>
    </xf>
    <xf numFmtId="169" fontId="6" fillId="45" borderId="10" xfId="0" applyNumberFormat="1" applyFont="1" applyFill="1" applyBorder="1" applyAlignment="1" applyProtection="1">
      <alignment horizontal="center" vertical="center"/>
      <protection hidden="1"/>
    </xf>
    <xf numFmtId="169" fontId="6" fillId="45" borderId="8" xfId="0" applyNumberFormat="1" applyFont="1" applyFill="1" applyBorder="1" applyAlignment="1" applyProtection="1">
      <alignment horizontal="center" vertical="center"/>
      <protection hidden="1"/>
    </xf>
    <xf numFmtId="0" fontId="3" fillId="45" borderId="10" xfId="77" applyFont="1" applyFill="1" applyBorder="1" applyAlignment="1">
      <alignment horizontal="center" vertical="center"/>
    </xf>
    <xf numFmtId="0" fontId="3" fillId="45" borderId="8" xfId="77" applyFont="1" applyFill="1" applyBorder="1" applyAlignment="1">
      <alignment horizontal="center" vertical="center"/>
    </xf>
    <xf numFmtId="2" fontId="6" fillId="0" borderId="10"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2" borderId="10" xfId="0" applyNumberFormat="1" applyFont="1" applyFill="1" applyBorder="1" applyAlignment="1" applyProtection="1">
      <alignment horizontal="center" vertical="center"/>
      <protection hidden="1"/>
    </xf>
    <xf numFmtId="2" fontId="6" fillId="2" borderId="8" xfId="0" applyNumberFormat="1" applyFont="1" applyFill="1" applyBorder="1" applyAlignment="1" applyProtection="1">
      <alignment horizontal="center" vertical="center"/>
      <protection hidden="1"/>
    </xf>
    <xf numFmtId="0" fontId="6" fillId="45" borderId="10" xfId="0" applyFont="1" applyFill="1" applyBorder="1" applyAlignment="1" applyProtection="1">
      <alignment horizontal="center" vertical="center"/>
      <protection hidden="1"/>
    </xf>
    <xf numFmtId="0" fontId="6" fillId="45" borderId="8" xfId="0" applyFont="1" applyFill="1" applyBorder="1" applyAlignment="1" applyProtection="1">
      <alignment horizontal="center" vertical="center"/>
      <protection hidden="1"/>
    </xf>
    <xf numFmtId="0" fontId="6" fillId="24" borderId="10" xfId="0" applyFont="1" applyFill="1" applyBorder="1" applyAlignment="1">
      <alignment horizontal="center" vertical="center"/>
    </xf>
    <xf numFmtId="0" fontId="6" fillId="24" borderId="8" xfId="0" applyFont="1" applyFill="1" applyBorder="1" applyAlignment="1">
      <alignment horizontal="center" vertical="center"/>
    </xf>
    <xf numFmtId="0" fontId="31" fillId="43" borderId="2" xfId="44" applyFont="1" applyFill="1" applyBorder="1" applyAlignment="1">
      <alignment horizontal="center"/>
    </xf>
    <xf numFmtId="0" fontId="26" fillId="0" borderId="4" xfId="44" applyBorder="1"/>
    <xf numFmtId="0" fontId="31" fillId="43" borderId="3" xfId="44" applyFont="1" applyFill="1" applyBorder="1" applyAlignment="1">
      <alignment horizontal="center"/>
    </xf>
    <xf numFmtId="0" fontId="31" fillId="43" borderId="4" xfId="44" applyFont="1" applyFill="1" applyBorder="1" applyAlignment="1">
      <alignment horizontal="center"/>
    </xf>
    <xf numFmtId="164" fontId="31" fillId="43" borderId="2" xfId="44" applyNumberFormat="1" applyFont="1" applyFill="1" applyBorder="1" applyAlignment="1">
      <alignment horizontal="center"/>
    </xf>
    <xf numFmtId="164" fontId="31" fillId="43" borderId="4" xfId="44" applyNumberFormat="1" applyFont="1" applyFill="1" applyBorder="1" applyAlignment="1">
      <alignment horizontal="center"/>
    </xf>
    <xf numFmtId="0" fontId="6" fillId="2" borderId="9" xfId="42" applyFont="1" applyFill="1" applyBorder="1" applyAlignment="1">
      <alignment horizontal="center"/>
    </xf>
    <xf numFmtId="0" fontId="6" fillId="2" borderId="2" xfId="42" applyFont="1" applyFill="1" applyBorder="1" applyAlignment="1">
      <alignment horizontal="center"/>
    </xf>
    <xf numFmtId="0" fontId="6" fillId="2" borderId="3" xfId="42" applyFont="1" applyFill="1" applyBorder="1" applyAlignment="1">
      <alignment horizontal="center"/>
    </xf>
    <xf numFmtId="0" fontId="6" fillId="2" borderId="4" xfId="42" applyFont="1" applyFill="1" applyBorder="1" applyAlignment="1">
      <alignment horizontal="center"/>
    </xf>
    <xf numFmtId="0" fontId="6" fillId="45" borderId="10" xfId="42" applyFont="1" applyFill="1" applyBorder="1" applyAlignment="1">
      <alignment horizontal="center" vertical="center"/>
    </xf>
    <xf numFmtId="0" fontId="6" fillId="45" borderId="24" xfId="42" applyFont="1" applyFill="1" applyBorder="1" applyAlignment="1">
      <alignment horizontal="center" vertical="center"/>
    </xf>
    <xf numFmtId="0" fontId="6" fillId="45" borderId="8" xfId="42" applyFont="1" applyFill="1" applyBorder="1" applyAlignment="1">
      <alignment horizontal="center" vertical="center"/>
    </xf>
    <xf numFmtId="0" fontId="34" fillId="42" borderId="2" xfId="44" applyFont="1" applyFill="1" applyBorder="1" applyAlignment="1">
      <alignment horizontal="center"/>
    </xf>
    <xf numFmtId="0" fontId="34" fillId="42" borderId="4" xfId="44" applyFont="1" applyFill="1" applyBorder="1" applyAlignment="1">
      <alignment horizontal="center"/>
    </xf>
    <xf numFmtId="164" fontId="31" fillId="42" borderId="2" xfId="44" applyNumberFormat="1" applyFont="1" applyFill="1" applyBorder="1" applyAlignment="1">
      <alignment horizontal="center"/>
    </xf>
    <xf numFmtId="164" fontId="31" fillId="42" borderId="4" xfId="44" applyNumberFormat="1" applyFont="1" applyFill="1" applyBorder="1" applyAlignment="1">
      <alignment horizontal="center"/>
    </xf>
    <xf numFmtId="0" fontId="34" fillId="43" borderId="2" xfId="44" applyFont="1" applyFill="1" applyBorder="1" applyAlignment="1">
      <alignment horizontal="center"/>
    </xf>
    <xf numFmtId="0" fontId="34" fillId="43" borderId="4" xfId="44" applyFont="1" applyFill="1" applyBorder="1" applyAlignment="1">
      <alignment horizontal="center"/>
    </xf>
    <xf numFmtId="0" fontId="6" fillId="39" borderId="9" xfId="42" applyFont="1" applyFill="1" applyBorder="1" applyAlignment="1">
      <alignment horizontal="center"/>
    </xf>
    <xf numFmtId="0" fontId="26" fillId="0" borderId="9" xfId="44" applyBorder="1"/>
    <xf numFmtId="0" fontId="31" fillId="24" borderId="2" xfId="44" applyFont="1" applyFill="1" applyBorder="1" applyAlignment="1">
      <alignment horizontal="center"/>
    </xf>
    <xf numFmtId="0" fontId="31" fillId="24" borderId="3" xfId="44" applyFont="1" applyFill="1" applyBorder="1" applyAlignment="1">
      <alignment horizontal="center"/>
    </xf>
    <xf numFmtId="0" fontId="31" fillId="24" borderId="4" xfId="44" applyFont="1" applyFill="1" applyBorder="1" applyAlignment="1">
      <alignment horizontal="center"/>
    </xf>
    <xf numFmtId="164" fontId="31" fillId="24" borderId="2" xfId="44" applyNumberFormat="1" applyFont="1" applyFill="1" applyBorder="1" applyAlignment="1">
      <alignment horizontal="center"/>
    </xf>
    <xf numFmtId="164" fontId="31" fillId="24" borderId="4" xfId="44" applyNumberFormat="1" applyFont="1" applyFill="1" applyBorder="1" applyAlignment="1">
      <alignment horizontal="center"/>
    </xf>
    <xf numFmtId="0" fontId="34" fillId="41" borderId="2" xfId="44" applyFont="1" applyFill="1" applyBorder="1" applyAlignment="1">
      <alignment horizontal="center"/>
    </xf>
    <xf numFmtId="0" fontId="34" fillId="41" borderId="4" xfId="44" applyFont="1" applyFill="1" applyBorder="1" applyAlignment="1">
      <alignment horizontal="center"/>
    </xf>
    <xf numFmtId="164" fontId="31" fillId="41" borderId="2" xfId="44" applyNumberFormat="1" applyFont="1" applyFill="1" applyBorder="1" applyAlignment="1">
      <alignment horizontal="center"/>
    </xf>
    <xf numFmtId="164" fontId="31" fillId="41" borderId="4" xfId="44" applyNumberFormat="1" applyFont="1" applyFill="1" applyBorder="1" applyAlignment="1">
      <alignment horizontal="center"/>
    </xf>
    <xf numFmtId="0" fontId="34" fillId="24" borderId="2" xfId="44" applyFont="1" applyFill="1" applyBorder="1" applyAlignment="1">
      <alignment horizontal="center"/>
    </xf>
    <xf numFmtId="0" fontId="34" fillId="24" borderId="4" xfId="44" applyFont="1" applyFill="1" applyBorder="1" applyAlignment="1">
      <alignment horizontal="center"/>
    </xf>
    <xf numFmtId="0" fontId="34" fillId="4" borderId="2" xfId="44" applyFont="1" applyFill="1" applyBorder="1" applyAlignment="1">
      <alignment horizontal="center"/>
    </xf>
    <xf numFmtId="0" fontId="34" fillId="4" borderId="4" xfId="44" applyFont="1" applyFill="1" applyBorder="1" applyAlignment="1">
      <alignment horizontal="center"/>
    </xf>
    <xf numFmtId="164" fontId="31" fillId="4" borderId="2" xfId="44" applyNumberFormat="1" applyFont="1" applyFill="1" applyBorder="1" applyAlignment="1">
      <alignment horizontal="center"/>
    </xf>
    <xf numFmtId="164" fontId="31" fillId="4" borderId="4" xfId="44" applyNumberFormat="1" applyFont="1" applyFill="1" applyBorder="1" applyAlignment="1">
      <alignment horizontal="center"/>
    </xf>
    <xf numFmtId="0" fontId="6" fillId="25" borderId="2" xfId="42" applyFont="1" applyFill="1" applyBorder="1" applyAlignment="1">
      <alignment horizontal="center"/>
    </xf>
    <xf numFmtId="0" fontId="6" fillId="25" borderId="3" xfId="42" applyFont="1" applyFill="1" applyBorder="1" applyAlignment="1">
      <alignment horizontal="center"/>
    </xf>
    <xf numFmtId="0" fontId="6" fillId="25" borderId="4" xfId="42" applyFont="1" applyFill="1" applyBorder="1" applyAlignment="1">
      <alignment horizontal="center"/>
    </xf>
    <xf numFmtId="0" fontId="6" fillId="39" borderId="2" xfId="42" applyFont="1" applyFill="1" applyBorder="1" applyAlignment="1">
      <alignment horizontal="center"/>
    </xf>
    <xf numFmtId="0" fontId="26" fillId="0" borderId="4" xfId="44" applyBorder="1" applyAlignment="1">
      <alignment horizontal="center"/>
    </xf>
    <xf numFmtId="0" fontId="6" fillId="39" borderId="4" xfId="42" applyFont="1" applyFill="1" applyBorder="1" applyAlignment="1">
      <alignment horizontal="center"/>
    </xf>
    <xf numFmtId="0" fontId="34" fillId="40" borderId="2" xfId="44" applyFont="1" applyFill="1" applyBorder="1" applyAlignment="1">
      <alignment horizontal="center"/>
    </xf>
    <xf numFmtId="0" fontId="34" fillId="40" borderId="4" xfId="44" applyFont="1" applyFill="1" applyBorder="1" applyAlignment="1">
      <alignment horizontal="center"/>
    </xf>
    <xf numFmtId="164" fontId="31" fillId="40" borderId="2" xfId="44" applyNumberFormat="1" applyFont="1" applyFill="1" applyBorder="1" applyAlignment="1">
      <alignment horizontal="center"/>
    </xf>
    <xf numFmtId="164" fontId="31" fillId="40" borderId="4" xfId="44" applyNumberFormat="1" applyFont="1" applyFill="1" applyBorder="1" applyAlignment="1">
      <alignment horizontal="center"/>
    </xf>
    <xf numFmtId="0" fontId="5" fillId="37" borderId="23" xfId="42" applyFont="1" applyFill="1" applyBorder="1" applyAlignment="1" applyProtection="1">
      <alignment horizontal="center"/>
    </xf>
    <xf numFmtId="0" fontId="5" fillId="37" borderId="22" xfId="42" applyFont="1" applyFill="1" applyBorder="1" applyAlignment="1" applyProtection="1">
      <alignment horizontal="center"/>
    </xf>
    <xf numFmtId="0" fontId="5" fillId="37" borderId="20" xfId="42" applyFont="1" applyFill="1" applyBorder="1" applyAlignment="1" applyProtection="1">
      <alignment horizontal="center"/>
    </xf>
    <xf numFmtId="0" fontId="5" fillId="23" borderId="5" xfId="42" applyFont="1" applyFill="1" applyBorder="1" applyAlignment="1" applyProtection="1">
      <alignment horizontal="center"/>
    </xf>
    <xf numFmtId="0" fontId="5" fillId="23" borderId="6" xfId="42" applyFont="1" applyFill="1" applyBorder="1" applyAlignment="1" applyProtection="1">
      <alignment horizontal="center"/>
    </xf>
    <xf numFmtId="0" fontId="5" fillId="23" borderId="7" xfId="42" applyFont="1" applyFill="1" applyBorder="1" applyAlignment="1" applyProtection="1">
      <alignment horizontal="center"/>
    </xf>
    <xf numFmtId="0" fontId="5" fillId="4" borderId="23" xfId="42" applyFont="1" applyFill="1" applyBorder="1" applyAlignment="1" applyProtection="1">
      <alignment horizontal="center"/>
    </xf>
    <xf numFmtId="0" fontId="5" fillId="4" borderId="22" xfId="42" applyFont="1" applyFill="1" applyBorder="1" applyAlignment="1" applyProtection="1">
      <alignment horizontal="center"/>
    </xf>
    <xf numFmtId="0" fontId="5" fillId="4" borderId="20" xfId="42" applyFont="1" applyFill="1" applyBorder="1" applyAlignment="1" applyProtection="1">
      <alignment horizontal="center"/>
    </xf>
    <xf numFmtId="0" fontId="5" fillId="4" borderId="25" xfId="42" applyFont="1" applyFill="1" applyBorder="1" applyAlignment="1" applyProtection="1">
      <alignment horizontal="center"/>
    </xf>
    <xf numFmtId="0" fontId="5" fillId="4" borderId="0" xfId="42" applyFont="1" applyFill="1" applyBorder="1" applyAlignment="1" applyProtection="1">
      <alignment horizontal="center"/>
    </xf>
    <xf numFmtId="0" fontId="5" fillId="4" borderId="21" xfId="42" applyFont="1" applyFill="1" applyBorder="1" applyAlignment="1" applyProtection="1">
      <alignment horizontal="center"/>
    </xf>
    <xf numFmtId="0" fontId="5" fillId="37" borderId="25" xfId="42" applyFont="1" applyFill="1" applyBorder="1" applyAlignment="1" applyProtection="1">
      <alignment horizontal="center"/>
    </xf>
    <xf numFmtId="0" fontId="5" fillId="37" borderId="0" xfId="42" applyFont="1" applyFill="1" applyBorder="1" applyAlignment="1" applyProtection="1">
      <alignment horizontal="center"/>
    </xf>
    <xf numFmtId="0" fontId="5" fillId="37" borderId="21" xfId="42" applyFont="1" applyFill="1" applyBorder="1" applyAlignment="1" applyProtection="1">
      <alignment horizontal="center"/>
    </xf>
    <xf numFmtId="0" fontId="5" fillId="4" borderId="23" xfId="43" applyFont="1" applyFill="1" applyBorder="1" applyAlignment="1" applyProtection="1">
      <alignment horizontal="center"/>
    </xf>
    <xf numFmtId="0" fontId="5" fillId="4" borderId="22" xfId="43" applyFont="1" applyFill="1" applyBorder="1" applyAlignment="1" applyProtection="1">
      <alignment horizontal="center"/>
    </xf>
    <xf numFmtId="0" fontId="5" fillId="4" borderId="20" xfId="43" applyFont="1" applyFill="1" applyBorder="1" applyAlignment="1" applyProtection="1">
      <alignment horizontal="center"/>
    </xf>
    <xf numFmtId="0" fontId="5" fillId="23" borderId="5" xfId="43" applyFont="1" applyFill="1" applyBorder="1" applyAlignment="1" applyProtection="1">
      <alignment horizontal="center"/>
    </xf>
    <xf numFmtId="0" fontId="5" fillId="23" borderId="6" xfId="43" applyFont="1" applyFill="1" applyBorder="1" applyAlignment="1" applyProtection="1">
      <alignment horizontal="center"/>
    </xf>
    <xf numFmtId="0" fontId="5" fillId="23" borderId="7" xfId="43" applyFont="1" applyFill="1" applyBorder="1" applyAlignment="1" applyProtection="1">
      <alignment horizontal="center"/>
    </xf>
    <xf numFmtId="0" fontId="5" fillId="23" borderId="25" xfId="42" applyFont="1" applyFill="1" applyBorder="1" applyAlignment="1" applyProtection="1">
      <alignment horizontal="center"/>
    </xf>
    <xf numFmtId="0" fontId="5" fillId="23" borderId="0" xfId="42" applyFont="1" applyFill="1" applyBorder="1" applyAlignment="1" applyProtection="1">
      <alignment horizontal="center"/>
    </xf>
    <xf numFmtId="0" fontId="5" fillId="23" borderId="21" xfId="42" applyFont="1" applyFill="1" applyBorder="1" applyAlignment="1" applyProtection="1">
      <alignment horizontal="center"/>
    </xf>
    <xf numFmtId="0" fontId="5" fillId="4" borderId="5" xfId="42" applyFont="1" applyFill="1" applyBorder="1" applyAlignment="1" applyProtection="1">
      <alignment horizontal="center"/>
    </xf>
    <xf numFmtId="0" fontId="5" fillId="4" borderId="6" xfId="42" applyFont="1" applyFill="1" applyBorder="1" applyAlignment="1" applyProtection="1">
      <alignment horizontal="center"/>
    </xf>
    <xf numFmtId="0" fontId="5" fillId="37" borderId="23" xfId="43" applyFont="1" applyFill="1" applyBorder="1" applyAlignment="1" applyProtection="1">
      <alignment horizontal="center"/>
    </xf>
    <xf numFmtId="0" fontId="5" fillId="37" borderId="22" xfId="43" applyFont="1" applyFill="1" applyBorder="1" applyAlignment="1" applyProtection="1">
      <alignment horizontal="center"/>
    </xf>
    <xf numFmtId="0" fontId="5" fillId="37" borderId="20" xfId="43" applyFont="1" applyFill="1" applyBorder="1" applyAlignment="1" applyProtection="1">
      <alignment horizontal="center"/>
    </xf>
    <xf numFmtId="164" fontId="5" fillId="4" borderId="23" xfId="42" applyNumberFormat="1" applyFont="1" applyFill="1" applyBorder="1" applyAlignment="1" applyProtection="1">
      <alignment horizontal="center"/>
    </xf>
    <xf numFmtId="164" fontId="5" fillId="4" borderId="22" xfId="42" applyNumberFormat="1" applyFont="1" applyFill="1" applyBorder="1" applyAlignment="1" applyProtection="1">
      <alignment horizontal="center"/>
    </xf>
    <xf numFmtId="164" fontId="5" fillId="4" borderId="20" xfId="42" applyNumberFormat="1" applyFont="1" applyFill="1" applyBorder="1" applyAlignment="1" applyProtection="1">
      <alignment horizontal="center"/>
    </xf>
    <xf numFmtId="0" fontId="5" fillId="23" borderId="25" xfId="43" applyFont="1" applyFill="1" applyBorder="1" applyAlignment="1" applyProtection="1">
      <alignment horizontal="center"/>
    </xf>
    <xf numFmtId="0" fontId="5" fillId="23" borderId="0" xfId="43" applyFont="1" applyFill="1" applyBorder="1" applyAlignment="1" applyProtection="1">
      <alignment horizontal="center"/>
    </xf>
    <xf numFmtId="0" fontId="5" fillId="23" borderId="21" xfId="43" applyFont="1" applyFill="1" applyBorder="1" applyAlignment="1" applyProtection="1">
      <alignment horizontal="center"/>
    </xf>
    <xf numFmtId="0" fontId="5" fillId="37" borderId="5" xfId="43" applyFont="1" applyFill="1" applyBorder="1" applyAlignment="1" applyProtection="1">
      <alignment horizontal="center"/>
    </xf>
    <xf numFmtId="0" fontId="5" fillId="37" borderId="6" xfId="43" applyFont="1" applyFill="1" applyBorder="1" applyAlignment="1" applyProtection="1">
      <alignment horizontal="center"/>
    </xf>
    <xf numFmtId="0" fontId="5" fillId="37" borderId="7" xfId="43" applyFont="1" applyFill="1" applyBorder="1" applyAlignment="1" applyProtection="1">
      <alignment horizontal="center"/>
    </xf>
    <xf numFmtId="0" fontId="5" fillId="25" borderId="23" xfId="42" applyFont="1" applyFill="1" applyBorder="1" applyAlignment="1" applyProtection="1">
      <alignment horizontal="center"/>
    </xf>
    <xf numFmtId="0" fontId="5" fillId="25" borderId="22" xfId="42" applyFont="1" applyFill="1" applyBorder="1" applyAlignment="1" applyProtection="1">
      <alignment horizontal="center"/>
    </xf>
    <xf numFmtId="0" fontId="5" fillId="25" borderId="20" xfId="42" applyFont="1" applyFill="1" applyBorder="1" applyAlignment="1" applyProtection="1">
      <alignment horizontal="center"/>
    </xf>
    <xf numFmtId="0" fontId="5" fillId="2" borderId="10" xfId="43" applyFont="1" applyFill="1" applyBorder="1" applyAlignment="1">
      <alignment horizontal="center" vertical="center"/>
    </xf>
    <xf numFmtId="0" fontId="5" fillId="2" borderId="8" xfId="43" applyFont="1" applyFill="1" applyBorder="1" applyAlignment="1">
      <alignment horizontal="center" vertical="center"/>
    </xf>
    <xf numFmtId="0" fontId="5" fillId="2" borderId="24" xfId="43" applyFont="1" applyFill="1" applyBorder="1" applyAlignment="1">
      <alignment horizontal="center" vertical="center"/>
    </xf>
  </cellXfs>
  <cellStyles count="117">
    <cellStyle name="20% - Accent1" xfId="1"/>
    <cellStyle name="20% - Accent2" xfId="2"/>
    <cellStyle name="20% - Accent3" xfId="3"/>
    <cellStyle name="20% - Accent4" xfId="4"/>
    <cellStyle name="20% - Accent5" xfId="5"/>
    <cellStyle name="20% - Accent6" xfId="6"/>
    <cellStyle name="20% — акцент1" xfId="50"/>
    <cellStyle name="20% — акцент2" xfId="51"/>
    <cellStyle name="20% — акцент3" xfId="52"/>
    <cellStyle name="20% — акцент4" xfId="53"/>
    <cellStyle name="20% — акцент5" xfId="54"/>
    <cellStyle name="20% — акцент6" xfId="55"/>
    <cellStyle name="40% - Accent1" xfId="7"/>
    <cellStyle name="40% - Accent2" xfId="8"/>
    <cellStyle name="40% - Accent3" xfId="9"/>
    <cellStyle name="40% - Accent4" xfId="10"/>
    <cellStyle name="40% - Accent5" xfId="11"/>
    <cellStyle name="40% - Accent6" xfId="12"/>
    <cellStyle name="40% — акцент1" xfId="56"/>
    <cellStyle name="40% — акцент2" xfId="57"/>
    <cellStyle name="40% — акцент3" xfId="58"/>
    <cellStyle name="40% — акцент4" xfId="59"/>
    <cellStyle name="40% — акцент5" xfId="60"/>
    <cellStyle name="40% — акцент6" xfId="61"/>
    <cellStyle name="60% - Accent1" xfId="13"/>
    <cellStyle name="60% - Accent2" xfId="14"/>
    <cellStyle name="60% - Accent3" xfId="15"/>
    <cellStyle name="60% - Accent4" xfId="16"/>
    <cellStyle name="60% - Accent5" xfId="17"/>
    <cellStyle name="60% - Accent6" xfId="18"/>
    <cellStyle name="60% — акцент1" xfId="62"/>
    <cellStyle name="60% — акцент2" xfId="63"/>
    <cellStyle name="60% — акцент3" xfId="64"/>
    <cellStyle name="60% — акцент4" xfId="65"/>
    <cellStyle name="60% — акцент5" xfId="66"/>
    <cellStyle name="60% — акцент6" xfId="67"/>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_DSPLIST" xfId="105"/>
    <cellStyle name="Currency [0]_DSPLIST" xfId="106"/>
    <cellStyle name="Currency_DSPLIST" xfId="107"/>
    <cellStyle name="Euro" xfId="68"/>
    <cellStyle name="Excel Built-in Normal" xfId="69"/>
    <cellStyle name="Excel Built-in Normal 1" xfId="70"/>
    <cellStyle name="Excel Built-in Normal 1 1" xfId="71"/>
    <cellStyle name="Excel Built-in Normal 1 1 1" xfId="72"/>
    <cellStyle name="Excel Built-in Normal 1 1 1 1" xfId="73"/>
    <cellStyle name="Excel Built-in Normal 1 1 1 1 1" xfId="74"/>
    <cellStyle name="Excel Built-in Normal 1 1 1 1 1 1" xfId="75"/>
    <cellStyle name="Excel Built-in Normal 2" xfId="76"/>
    <cellStyle name="Explanatory Text" xfId="28"/>
    <cellStyle name="Good" xfId="29"/>
    <cellStyle name="Heading 1" xfId="30"/>
    <cellStyle name="Heading 2" xfId="31"/>
    <cellStyle name="Heading 3" xfId="32"/>
    <cellStyle name="Heading 4" xfId="33"/>
    <cellStyle name="Input" xfId="34"/>
    <cellStyle name="Linked Cell" xfId="35"/>
    <cellStyle name="Milliers [0]_Conversion Summary" xfId="108"/>
    <cellStyle name="Milliers_Conversion Summary" xfId="109"/>
    <cellStyle name="Monйtaire [0]_Conversion Summary" xfId="110"/>
    <cellStyle name="Monйtaire_Conversion Summary" xfId="111"/>
    <cellStyle name="Neutral" xfId="36"/>
    <cellStyle name="Normal_Campaign" xfId="112"/>
    <cellStyle name="Note" xfId="37"/>
    <cellStyle name="Output" xfId="38"/>
    <cellStyle name="Title" xfId="39"/>
    <cellStyle name="Total" xfId="40"/>
    <cellStyle name="Warning Text" xfId="41"/>
    <cellStyle name="Денежный 2" xfId="113"/>
    <cellStyle name="Итог 2" xfId="114"/>
    <cellStyle name="Обычный" xfId="0" builtinId="0"/>
    <cellStyle name="Обычный 10" xfId="77"/>
    <cellStyle name="Обычный 11" xfId="78"/>
    <cellStyle name="Обычный 12" xfId="79"/>
    <cellStyle name="Обычный 12 2" xfId="49"/>
    <cellStyle name="Обычный 12 3" xfId="80"/>
    <cellStyle name="Обычный 13" xfId="81"/>
    <cellStyle name="Обычный 13 2" xfId="82"/>
    <cellStyle name="Обычный 13 3" xfId="48"/>
    <cellStyle name="Обычный 14" xfId="83"/>
    <cellStyle name="Обычный 14 2" xfId="84"/>
    <cellStyle name="Обычный 15" xfId="85"/>
    <cellStyle name="Обычный 16" xfId="86"/>
    <cellStyle name="Обычный 17" xfId="87"/>
    <cellStyle name="Обычный 2" xfId="88"/>
    <cellStyle name="Обычный 2 2" xfId="43"/>
    <cellStyle name="Обычный 3" xfId="89"/>
    <cellStyle name="Обычный 3 2" xfId="47"/>
    <cellStyle name="Обычный 4" xfId="90"/>
    <cellStyle name="Обычный 4 2" xfId="91"/>
    <cellStyle name="Обычный 5" xfId="44"/>
    <cellStyle name="Обычный 6" xfId="92"/>
    <cellStyle name="Обычный 6 2" xfId="93"/>
    <cellStyle name="Обычный 7" xfId="94"/>
    <cellStyle name="Обычный 7 2" xfId="95"/>
    <cellStyle name="Обычный 7 2 2" xfId="96"/>
    <cellStyle name="Обычный 7 2 3" xfId="97"/>
    <cellStyle name="Обычный 7 2 3 5" xfId="98"/>
    <cellStyle name="Обычный 7 2 3 5 2" xfId="99"/>
    <cellStyle name="Обычный 7 2 3 5 3" xfId="45"/>
    <cellStyle name="Обычный 7 3" xfId="100"/>
    <cellStyle name="Обычный 8" xfId="101"/>
    <cellStyle name="Обычный 8 2" xfId="102"/>
    <cellStyle name="Обычный 8 2 2" xfId="103"/>
    <cellStyle name="Обычный 9" xfId="104"/>
    <cellStyle name="Обычный_SixSigmaMEDChart" xfId="42"/>
    <cellStyle name="Обычный_SixSigmaMEDxChart" xfId="46"/>
    <cellStyle name="Тысячи [0]_Example " xfId="115"/>
    <cellStyle name="Тысячи_Example " xfId="116"/>
  </cellStyles>
  <dxfs count="208">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patternFill>
          <bgColor rgb="FF00FF00"/>
        </patternFill>
      </fill>
    </dxf>
    <dxf>
      <font>
        <b/>
        <i val="0"/>
      </font>
      <fill>
        <patternFill>
          <bgColor rgb="FF93FFD3"/>
        </patternFill>
      </fill>
    </dxf>
    <dxf>
      <font>
        <b/>
        <i val="0"/>
      </font>
      <fill>
        <patternFill>
          <bgColor rgb="FFFFFF00"/>
        </patternFill>
      </fill>
    </dxf>
    <dxf>
      <fill>
        <patternFill>
          <bgColor rgb="FFFFFF99"/>
        </patternFill>
      </fill>
    </dxf>
    <dxf>
      <font>
        <b/>
        <i val="0"/>
      </font>
      <fill>
        <patternFill>
          <bgColor rgb="FFFFCCFF"/>
        </patternFill>
      </fill>
    </dxf>
    <dxf>
      <font>
        <b/>
        <i val="0"/>
      </font>
      <fill>
        <patternFill>
          <bgColor rgb="FFFFAE9B"/>
        </patternFill>
      </fill>
    </dxf>
    <dxf>
      <font>
        <b/>
        <i val="0"/>
        <color auto="1"/>
      </font>
      <fill>
        <patternFill>
          <bgColor rgb="FFFFCCFF"/>
        </patternFill>
      </fill>
    </dxf>
    <dxf>
      <font>
        <b/>
        <i val="0"/>
        <color auto="1"/>
      </font>
      <fill>
        <patternFill>
          <bgColor rgb="FF00FF00"/>
        </patternFill>
      </fill>
    </dxf>
    <dxf>
      <font>
        <b/>
        <i val="0"/>
        <color auto="1"/>
      </font>
      <fill>
        <patternFill>
          <bgColor rgb="FF93FFD3"/>
        </patternFill>
      </fill>
    </dxf>
    <dxf>
      <font>
        <b/>
        <i val="0"/>
        <color auto="1"/>
      </font>
      <fill>
        <patternFill>
          <bgColor rgb="FF00FF00"/>
        </patternFill>
      </fill>
    </dxf>
    <dxf>
      <font>
        <b/>
        <i val="0"/>
      </font>
      <fill>
        <patternFill>
          <bgColor rgb="FFFFFF99"/>
        </patternFill>
      </fill>
    </dxf>
    <dxf>
      <font>
        <b/>
        <i val="0"/>
      </font>
      <fill>
        <patternFill>
          <bgColor rgb="FFFFCCFF"/>
        </patternFill>
      </fill>
    </dxf>
    <dxf>
      <font>
        <b/>
        <i val="0"/>
      </font>
      <fill>
        <patternFill>
          <bgColor rgb="FFFFB3B3"/>
        </patternFill>
      </fill>
    </dxf>
    <dxf>
      <font>
        <b/>
        <i val="0"/>
        <color auto="1"/>
      </font>
      <fill>
        <patternFill>
          <bgColor rgb="FFFFFF00"/>
        </patternFill>
      </fill>
    </dxf>
    <dxf>
      <font>
        <b/>
        <i val="0"/>
      </font>
      <fill>
        <patternFill>
          <bgColor rgb="FF00FF00"/>
        </patternFill>
      </fill>
    </dxf>
    <dxf>
      <font>
        <b/>
        <i val="0"/>
      </font>
      <fill>
        <patternFill>
          <bgColor rgb="FFFFB3B3"/>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font>
      <fill>
        <patternFill>
          <bgColor rgb="FF00FF00"/>
        </patternFill>
      </fill>
    </dxf>
    <dxf>
      <font>
        <b/>
        <i val="0"/>
      </font>
      <fill>
        <patternFill>
          <bgColor rgb="FF93FFD3"/>
        </patternFill>
      </fill>
    </dxf>
    <dxf>
      <font>
        <b/>
        <i val="0"/>
      </font>
      <fill>
        <patternFill>
          <bgColor rgb="FFFFFF00"/>
        </patternFill>
      </fill>
    </dxf>
    <dxf>
      <font>
        <b/>
        <i val="0"/>
      </font>
      <fill>
        <patternFill>
          <bgColor rgb="FFFFFF99"/>
        </patternFill>
      </fill>
    </dxf>
    <dxf>
      <font>
        <b/>
        <i val="0"/>
      </font>
      <fill>
        <patternFill>
          <bgColor rgb="FFFFCCFF"/>
        </pattern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patternFill>
          <bgColor rgb="FF00FF00"/>
        </patternFill>
      </fill>
    </dxf>
    <dxf>
      <font>
        <b/>
        <i val="0"/>
      </font>
      <fill>
        <patternFill>
          <bgColor rgb="FFFFFF00"/>
        </patternFill>
      </fill>
    </dxf>
    <dxf>
      <font>
        <b/>
        <i val="0"/>
      </font>
      <fill>
        <patternFill>
          <bgColor rgb="FFFFCCFF"/>
        </pattern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patternFill>
          <bgColor rgb="FF00FF00"/>
        </patternFill>
      </fill>
    </dxf>
    <dxf>
      <font>
        <b/>
        <i val="0"/>
      </font>
      <fill>
        <patternFill>
          <bgColor rgb="FFFFFF00"/>
        </patternFill>
      </fill>
    </dxf>
    <dxf>
      <font>
        <b/>
        <i val="0"/>
      </font>
      <fill>
        <patternFill>
          <bgColor rgb="FFFFCCFF"/>
        </patternFill>
      </fill>
    </dxf>
    <dxf>
      <font>
        <b/>
        <i val="0"/>
      </font>
      <fill>
        <gradientFill degree="90">
          <stop position="0">
            <color theme="0"/>
          </stop>
          <stop position="0.5">
            <color rgb="FFFFCCFF"/>
          </stop>
          <stop position="1">
            <color theme="0"/>
          </stop>
        </gradientFill>
      </fill>
    </dxf>
    <dxf>
      <font>
        <b/>
        <i val="0"/>
      </font>
      <fill>
        <gradientFill degree="90">
          <stop position="0">
            <color rgb="FFFFCCFF"/>
          </stop>
          <stop position="0.5">
            <color rgb="FFFFCCFF" tint="0.49803155613879818"/>
          </stop>
          <stop position="1">
            <color rgb="FFFFCCFF"/>
          </stop>
        </gradientFill>
      </fill>
    </dxf>
    <dxf>
      <font>
        <b/>
        <i val="0"/>
      </font>
      <fill>
        <gradientFill degree="90">
          <stop position="0">
            <color theme="0"/>
          </stop>
          <stop position="0.5">
            <color rgb="FF00FF00"/>
          </stop>
          <stop position="1">
            <color theme="0"/>
          </stop>
        </gradientFill>
      </fill>
    </dxf>
    <dxf>
      <font>
        <b/>
        <i val="0"/>
        <color rgb="FF9C0006"/>
      </font>
      <fill>
        <gradientFill degree="90">
          <stop position="0">
            <color theme="0"/>
          </stop>
          <stop position="0.5">
            <color rgb="FF00FF00"/>
          </stop>
          <stop position="1">
            <color theme="0"/>
          </stop>
        </gradientFill>
      </fill>
    </dxf>
    <dxf>
      <font>
        <b/>
        <i val="0"/>
      </font>
      <fill>
        <gradientFill degree="90">
          <stop position="0">
            <color theme="0"/>
          </stop>
          <stop position="0.5">
            <color rgb="FF00FF00"/>
          </stop>
          <stop position="1">
            <color theme="0"/>
          </stop>
        </gradientFill>
      </fill>
    </dxf>
    <dxf>
      <font>
        <b/>
        <i val="0"/>
      </font>
      <fill>
        <gradientFill degree="90">
          <stop position="0">
            <color theme="0"/>
          </stop>
          <stop position="0.5">
            <color rgb="FFFFFF00"/>
          </stop>
          <stop position="1">
            <color theme="0"/>
          </stop>
        </gradientFill>
      </fill>
    </dxf>
    <dxf>
      <font>
        <b/>
        <i val="0"/>
      </font>
      <fill>
        <gradientFill degree="90">
          <stop position="0">
            <color theme="0"/>
          </stop>
          <stop position="0.5">
            <color rgb="FFFFCCFF"/>
          </stop>
          <stop position="1">
            <color theme="0"/>
          </stop>
        </gradientFill>
      </fill>
    </dxf>
    <dxf>
      <font>
        <b/>
        <i val="0"/>
        <color auto="1"/>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gradientFill degree="90">
          <stop position="0">
            <color theme="0"/>
          </stop>
          <stop position="0.5">
            <color rgb="FFFFCCFF"/>
          </stop>
          <stop position="1">
            <color theme="0"/>
          </stop>
        </gradientFill>
      </fill>
    </dxf>
    <dxf>
      <font>
        <b/>
        <i val="0"/>
      </font>
      <fill>
        <patternFill>
          <bgColor rgb="FF00FF00"/>
        </patternFill>
      </fill>
    </dxf>
    <dxf>
      <font>
        <b/>
        <i val="0"/>
      </font>
      <fill>
        <patternFill>
          <bgColor rgb="FFFFCCFF"/>
        </patternFill>
      </fill>
    </dxf>
    <dxf>
      <font>
        <b/>
        <i val="0"/>
      </font>
      <fill>
        <patternFill>
          <bgColor rgb="FFFFFF00"/>
        </patternFill>
      </fill>
    </dxf>
  </dxfs>
  <tableStyles count="0" defaultTableStyle="TableStyleMedium9" defaultPivotStyle="PivotStyleLight16"/>
  <colors>
    <mruColors>
      <color rgb="FF00FF00"/>
      <color rgb="FFFFCCFF"/>
      <color rgb="FF66FFFF"/>
      <color rgb="FFFFFF00"/>
      <color rgb="FF00FFCC"/>
      <color rgb="FFCCFFFF"/>
      <color rgb="FFFFFF99"/>
      <color rgb="FFFFFFCC"/>
      <color rgb="FFF8F8F8"/>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en-US" sz="1400" baseline="0"/>
              <a:t>Six Sigma Metrics</a:t>
            </a:r>
            <a:endParaRPr lang="ru-RU" sz="1400"/>
          </a:p>
        </c:rich>
      </c:tx>
      <c:layout/>
    </c:title>
    <c:plotArea>
      <c:layout>
        <c:manualLayout>
          <c:layoutTarget val="inner"/>
          <c:xMode val="edge"/>
          <c:yMode val="edge"/>
          <c:x val="0.12761890682779894"/>
          <c:y val="0.13549175735055588"/>
          <c:w val="0.81521862266842515"/>
          <c:h val="0.6870886221189566"/>
        </c:manualLayout>
      </c:layout>
      <c:barChart>
        <c:barDir val="col"/>
        <c:grouping val="clustered"/>
        <c:ser>
          <c:idx val="0"/>
          <c:order val="0"/>
          <c:tx>
            <c:strRef>
              <c:f>'SixSigmaAnalytica(OCCURRENCE)'!$G$401</c:f>
              <c:strCache>
                <c:ptCount val="1"/>
                <c:pt idx="0">
                  <c:v>Count</c:v>
                </c:pt>
              </c:strCache>
            </c:strRef>
          </c:tx>
          <c:spPr>
            <a:solidFill>
              <a:srgbClr val="00FF00"/>
            </a:solidFill>
            <a:ln>
              <a:solidFill>
                <a:schemeClr val="tx1"/>
              </a:solidFill>
            </a:ln>
          </c:spPr>
          <c:dLbls>
            <c:numFmt formatCode="General" sourceLinked="0"/>
            <c:txPr>
              <a:bodyPr/>
              <a:lstStyle/>
              <a:p>
                <a:pPr>
                  <a:defRPr b="1"/>
                </a:pPr>
                <a:endParaRPr lang="ru-RU"/>
              </a:p>
            </c:txPr>
            <c:dLblPos val="outEnd"/>
            <c:showVal val="1"/>
          </c:dLbls>
          <c:cat>
            <c:strRef>
              <c:f>'SixSigmaAnalytica(OCCURRENCE)'!$D$402:$D$407</c:f>
              <c:strCache>
                <c:ptCount val="6"/>
                <c:pt idx="0">
                  <c:v>&gt; 6</c:v>
                </c:pt>
                <c:pt idx="1">
                  <c:v>6,0 - 5,0</c:v>
                </c:pt>
                <c:pt idx="2">
                  <c:v>5,0 - 4,0</c:v>
                </c:pt>
                <c:pt idx="3">
                  <c:v>4,0 - 3,0</c:v>
                </c:pt>
                <c:pt idx="4">
                  <c:v>3,0 - 2,0</c:v>
                </c:pt>
                <c:pt idx="5">
                  <c:v>&lt; 2 (1,0)</c:v>
                </c:pt>
              </c:strCache>
            </c:strRef>
          </c:cat>
          <c:val>
            <c:numRef>
              <c:f>'SixSigmaAnalytica(OCCURRENCE)'!$G$402:$G$407</c:f>
              <c:numCache>
                <c:formatCode>General</c:formatCode>
                <c:ptCount val="6"/>
                <c:pt idx="0">
                  <c:v>187</c:v>
                </c:pt>
                <c:pt idx="1">
                  <c:v>52</c:v>
                </c:pt>
                <c:pt idx="2">
                  <c:v>41</c:v>
                </c:pt>
                <c:pt idx="3">
                  <c:v>31</c:v>
                </c:pt>
                <c:pt idx="4">
                  <c:v>20</c:v>
                </c:pt>
                <c:pt idx="5">
                  <c:v>14</c:v>
                </c:pt>
              </c:numCache>
            </c:numRef>
          </c:val>
        </c:ser>
        <c:ser>
          <c:idx val="1"/>
          <c:order val="1"/>
          <c:tx>
            <c:strRef>
              <c:f>'SixSigmaAnalytica(OCCURRENCE)'!$I$401</c:f>
              <c:strCache>
                <c:ptCount val="1"/>
                <c:pt idx="0">
                  <c:v>Percent</c:v>
                </c:pt>
              </c:strCache>
            </c:strRef>
          </c:tx>
          <c:spPr>
            <a:solidFill>
              <a:srgbClr val="CCFFFF"/>
            </a:solidFill>
            <a:ln>
              <a:solidFill>
                <a:schemeClr val="tx1"/>
              </a:solidFill>
            </a:ln>
          </c:spPr>
          <c:dLbls>
            <c:txPr>
              <a:bodyPr/>
              <a:lstStyle/>
              <a:p>
                <a:pPr>
                  <a:defRPr b="1"/>
                </a:pPr>
                <a:endParaRPr lang="ru-RU"/>
              </a:p>
            </c:txPr>
            <c:dLblPos val="outEnd"/>
            <c:showVal val="1"/>
          </c:dLbls>
          <c:cat>
            <c:strRef>
              <c:f>'SixSigmaAnalytica(OCCURRENCE)'!$D$402:$D$407</c:f>
              <c:strCache>
                <c:ptCount val="6"/>
                <c:pt idx="0">
                  <c:v>&gt; 6</c:v>
                </c:pt>
                <c:pt idx="1">
                  <c:v>6,0 - 5,0</c:v>
                </c:pt>
                <c:pt idx="2">
                  <c:v>5,0 - 4,0</c:v>
                </c:pt>
                <c:pt idx="3">
                  <c:v>4,0 - 3,0</c:v>
                </c:pt>
                <c:pt idx="4">
                  <c:v>3,0 - 2,0</c:v>
                </c:pt>
                <c:pt idx="5">
                  <c:v>&lt; 2 (1,0)</c:v>
                </c:pt>
              </c:strCache>
            </c:strRef>
          </c:cat>
          <c:val>
            <c:numRef>
              <c:f>'SixSigmaAnalytica(OCCURRENCE)'!$I$402:$I$407</c:f>
              <c:numCache>
                <c:formatCode>0.0</c:formatCode>
                <c:ptCount val="6"/>
                <c:pt idx="0">
                  <c:v>54.20289855072464</c:v>
                </c:pt>
                <c:pt idx="1">
                  <c:v>15.072463768115941</c:v>
                </c:pt>
                <c:pt idx="2">
                  <c:v>11.884057971014492</c:v>
                </c:pt>
                <c:pt idx="3">
                  <c:v>8.9855072463768124</c:v>
                </c:pt>
                <c:pt idx="4">
                  <c:v>5.7971014492753623</c:v>
                </c:pt>
                <c:pt idx="5">
                  <c:v>4.0579710144927539</c:v>
                </c:pt>
              </c:numCache>
            </c:numRef>
          </c:val>
        </c:ser>
        <c:axId val="201578752"/>
        <c:axId val="200307072"/>
      </c:barChart>
      <c:catAx>
        <c:axId val="201578752"/>
        <c:scaling>
          <c:orientation val="minMax"/>
        </c:scaling>
        <c:axPos val="b"/>
        <c:majorGridlines/>
        <c:title>
          <c:tx>
            <c:rich>
              <a:bodyPr/>
              <a:lstStyle/>
              <a:p>
                <a:pPr>
                  <a:defRPr sz="1200"/>
                </a:pPr>
                <a:r>
                  <a:rPr lang="en-US" sz="1200"/>
                  <a:t>Sigma (Z)</a:t>
                </a:r>
                <a:r>
                  <a:rPr lang="en-US" sz="1200" baseline="0"/>
                  <a:t> Score</a:t>
                </a:r>
                <a:endParaRPr lang="ru-RU" sz="1200"/>
              </a:p>
            </c:rich>
          </c:tx>
          <c:layout>
            <c:manualLayout>
              <c:xMode val="edge"/>
              <c:yMode val="edge"/>
              <c:x val="0.46808999760742648"/>
              <c:y val="0.9065573770491806"/>
            </c:manualLayout>
          </c:layout>
        </c:title>
        <c:numFmt formatCode="General" sourceLinked="1"/>
        <c:tickLblPos val="nextTo"/>
        <c:txPr>
          <a:bodyPr/>
          <a:lstStyle/>
          <a:p>
            <a:pPr>
              <a:defRPr b="1"/>
            </a:pPr>
            <a:endParaRPr lang="ru-RU"/>
          </a:p>
        </c:txPr>
        <c:crossAx val="200307072"/>
        <c:crosses val="autoZero"/>
        <c:auto val="1"/>
        <c:lblAlgn val="ctr"/>
        <c:lblOffset val="100"/>
      </c:catAx>
      <c:valAx>
        <c:axId val="200307072"/>
        <c:scaling>
          <c:orientation val="minMax"/>
        </c:scaling>
        <c:axPos val="l"/>
        <c:title>
          <c:tx>
            <c:rich>
              <a:bodyPr rot="-5400000" vert="horz"/>
              <a:lstStyle/>
              <a:p>
                <a:pPr>
                  <a:defRPr sz="1200"/>
                </a:pPr>
                <a:r>
                  <a:rPr lang="en-US" sz="1200"/>
                  <a:t>Count&amp;Percent</a:t>
                </a:r>
                <a:endParaRPr lang="ru-RU" sz="1200"/>
              </a:p>
            </c:rich>
          </c:tx>
          <c:layout>
            <c:manualLayout>
              <c:xMode val="edge"/>
              <c:yMode val="edge"/>
              <c:x val="1.3121600556181442E-2"/>
              <c:y val="0.32458012420579635"/>
            </c:manualLayout>
          </c:layout>
        </c:title>
        <c:numFmt formatCode="General" sourceLinked="1"/>
        <c:tickLblPos val="nextTo"/>
        <c:txPr>
          <a:bodyPr/>
          <a:lstStyle/>
          <a:p>
            <a:pPr>
              <a:defRPr b="1"/>
            </a:pPr>
            <a:endParaRPr lang="ru-RU"/>
          </a:p>
        </c:txPr>
        <c:crossAx val="201578752"/>
        <c:crosses val="autoZero"/>
        <c:crossBetween val="between"/>
      </c:valAx>
    </c:plotArea>
    <c:plotVisOnly val="1"/>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152399</xdr:colOff>
      <xdr:row>399</xdr:row>
      <xdr:rowOff>0</xdr:rowOff>
    </xdr:from>
    <xdr:to>
      <xdr:col>19</xdr:col>
      <xdr:colOff>0</xdr:colOff>
      <xdr:row>415</xdr:row>
      <xdr:rowOff>190500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sheetPr>
    <tabColor rgb="FF0070C0"/>
  </sheetPr>
  <dimension ref="B1:Q65"/>
  <sheetViews>
    <sheetView showGridLines="0" tabSelected="1" zoomScaleNormal="100" workbookViewId="0">
      <pane ySplit="1" topLeftCell="A2" activePane="bottomLeft" state="frozen"/>
      <selection pane="bottomLeft" activeCell="C20" sqref="C20"/>
    </sheetView>
  </sheetViews>
  <sheetFormatPr defaultRowHeight="15.75"/>
  <cols>
    <col min="1" max="1" width="20.7109375" style="466" customWidth="1"/>
    <col min="2" max="2" width="16.7109375" style="466" customWidth="1"/>
    <col min="3" max="3" width="40.42578125" style="466" customWidth="1"/>
    <col min="4" max="4" width="9.140625" style="466" customWidth="1"/>
    <col min="5" max="5" width="8" style="466" customWidth="1"/>
    <col min="6" max="6" width="9.140625" style="468" customWidth="1"/>
    <col min="7" max="9" width="9.140625" style="466" customWidth="1"/>
    <col min="10" max="10" width="11.140625" style="466" customWidth="1"/>
    <col min="11" max="11" width="9.140625" style="466" customWidth="1"/>
    <col min="12" max="12" width="9.140625" style="466"/>
    <col min="13" max="13" width="9.140625" style="466" customWidth="1"/>
    <col min="14" max="16" width="9.140625" customWidth="1"/>
    <col min="18" max="16384" width="9.140625" style="466"/>
  </cols>
  <sheetData>
    <row r="1" spans="2:13" ht="17.25">
      <c r="B1" s="523" t="s">
        <v>354</v>
      </c>
      <c r="C1" s="523" t="s">
        <v>347</v>
      </c>
      <c r="D1" s="523" t="s">
        <v>332</v>
      </c>
      <c r="E1" s="523" t="s">
        <v>333</v>
      </c>
      <c r="F1" s="523" t="s">
        <v>334</v>
      </c>
      <c r="G1" s="523" t="s">
        <v>5</v>
      </c>
      <c r="H1" s="523" t="s">
        <v>335</v>
      </c>
      <c r="I1" s="523" t="s">
        <v>331</v>
      </c>
      <c r="J1" s="524" t="s">
        <v>349</v>
      </c>
      <c r="K1" s="524" t="s">
        <v>328</v>
      </c>
      <c r="L1" s="525" t="s">
        <v>329</v>
      </c>
    </row>
    <row r="2" spans="2:13" ht="17.25">
      <c r="B2" s="526" t="s">
        <v>370</v>
      </c>
      <c r="C2" s="521" t="s">
        <v>342</v>
      </c>
      <c r="D2" s="471">
        <v>4500</v>
      </c>
      <c r="E2" s="471">
        <v>1</v>
      </c>
      <c r="F2" s="467">
        <f>IF(D2=0,"",(E2/D2)*1000000)</f>
        <v>222.22222222222223</v>
      </c>
      <c r="G2" s="479">
        <f t="shared" ref="G2:G16" si="0">IF(D2=0,"",(IF((F2/1000000)&gt;0.933199,0,IF((F2/1000000)&gt;0.5,1.5-ABS(NORMSINV(F2/1000000)),ABS(NORMSINV(F2/1000000))+1.5))))</f>
        <v>5.0121814514463479</v>
      </c>
      <c r="H2" s="477">
        <f>100-I2</f>
        <v>99.977777777777774</v>
      </c>
      <c r="I2" s="472">
        <f t="shared" ref="I2:I9" si="1">F2/10000</f>
        <v>2.2222222222222223E-2</v>
      </c>
      <c r="J2" s="469" t="str">
        <f>IF(G2&gt;6,"1",(IF(G2&gt;6,"1",IF(G2=6,"2",IF(G2&gt;=5,"3",IF(G2&gt;=3.7,"4",IF(G2&gt;=3.5,"5", IF(G2&gt;=3,"6", IF(G2&gt;=2.5,"7", IF(G2&gt;=2,"8",IF(G2&gt;=1.5,"9",IF(G2&gt;=1,"10","UN"))))))))))))</f>
        <v>3</v>
      </c>
      <c r="K2" s="470">
        <v>2</v>
      </c>
      <c r="L2" s="480">
        <f t="shared" ref="L2:L16" si="2">J2*K2</f>
        <v>6</v>
      </c>
      <c r="M2"/>
    </row>
    <row r="3" spans="2:13" ht="17.25">
      <c r="B3" s="526"/>
      <c r="C3" s="521" t="s">
        <v>343</v>
      </c>
      <c r="D3" s="471">
        <v>2470</v>
      </c>
      <c r="E3" s="471">
        <v>1</v>
      </c>
      <c r="F3" s="467">
        <f t="shared" ref="F3:F9" si="3">IF(D3=0,"",(E3/D3)*1000000)</f>
        <v>404.85829959514166</v>
      </c>
      <c r="G3" s="479">
        <f t="shared" si="0"/>
        <v>4.849451740603036</v>
      </c>
      <c r="H3" s="477">
        <f t="shared" ref="H3:H9" si="4">100-I3</f>
        <v>99.959514170040492</v>
      </c>
      <c r="I3" s="472">
        <f t="shared" si="1"/>
        <v>4.0485829959514164E-2</v>
      </c>
      <c r="J3" s="469" t="str">
        <f t="shared" ref="J3:J16" si="5">IF(G3&gt;6,"1",(IF(G3&gt;6,"1",IF(G3=6,"2",IF(G3&gt;=5,"3",IF(G3&gt;=3.7,"4",IF(G3&gt;=3.5,"5", IF(G3&gt;=3,"6", IF(G3&gt;=2.5,"7", IF(G3&gt;=2,"8",IF(G3&gt;=1.5,"9",IF(G3&gt;=1,"10","UN"))))))))))))</f>
        <v>4</v>
      </c>
      <c r="K3" s="470">
        <v>2</v>
      </c>
      <c r="L3" s="480">
        <f t="shared" si="2"/>
        <v>8</v>
      </c>
      <c r="M3"/>
    </row>
    <row r="4" spans="2:13" ht="17.25">
      <c r="B4" s="526"/>
      <c r="C4" s="521" t="s">
        <v>344</v>
      </c>
      <c r="D4" s="471">
        <v>5567</v>
      </c>
      <c r="E4" s="471">
        <v>1</v>
      </c>
      <c r="F4" s="467">
        <f t="shared" si="3"/>
        <v>179.62996227770793</v>
      </c>
      <c r="G4" s="479">
        <f t="shared" si="0"/>
        <v>5.0683328544978359</v>
      </c>
      <c r="H4" s="477">
        <f t="shared" si="4"/>
        <v>99.982037003772234</v>
      </c>
      <c r="I4" s="472">
        <f t="shared" si="1"/>
        <v>1.7962996227770794E-2</v>
      </c>
      <c r="J4" s="469" t="str">
        <f t="shared" si="5"/>
        <v>3</v>
      </c>
      <c r="K4" s="470">
        <v>2</v>
      </c>
      <c r="L4" s="480">
        <f t="shared" si="2"/>
        <v>6</v>
      </c>
      <c r="M4"/>
    </row>
    <row r="5" spans="2:13" ht="17.25">
      <c r="B5" s="526"/>
      <c r="C5" s="521" t="s">
        <v>353</v>
      </c>
      <c r="D5" s="471">
        <v>1500</v>
      </c>
      <c r="E5" s="471">
        <v>1</v>
      </c>
      <c r="F5" s="467">
        <f t="shared" si="3"/>
        <v>666.66666666666663</v>
      </c>
      <c r="G5" s="479">
        <f t="shared" si="0"/>
        <v>4.7087069104349641</v>
      </c>
      <c r="H5" s="477">
        <f t="shared" si="4"/>
        <v>99.933333333333337</v>
      </c>
      <c r="I5" s="472">
        <f t="shared" si="1"/>
        <v>6.6666666666666666E-2</v>
      </c>
      <c r="J5" s="469" t="str">
        <f t="shared" si="5"/>
        <v>4</v>
      </c>
      <c r="K5" s="470">
        <v>2</v>
      </c>
      <c r="L5" s="480">
        <f t="shared" si="2"/>
        <v>8</v>
      </c>
      <c r="M5"/>
    </row>
    <row r="6" spans="2:13" ht="17.25">
      <c r="B6" s="526"/>
      <c r="C6" s="521" t="s">
        <v>345</v>
      </c>
      <c r="D6" s="471">
        <v>2300</v>
      </c>
      <c r="E6" s="471">
        <v>2</v>
      </c>
      <c r="F6" s="467">
        <f t="shared" si="3"/>
        <v>869.56521739130437</v>
      </c>
      <c r="G6" s="479">
        <f t="shared" si="0"/>
        <v>4.6315046305480765</v>
      </c>
      <c r="H6" s="477">
        <f t="shared" si="4"/>
        <v>99.913043478260875</v>
      </c>
      <c r="I6" s="472">
        <f t="shared" si="1"/>
        <v>8.6956521739130432E-2</v>
      </c>
      <c r="J6" s="469" t="str">
        <f t="shared" si="5"/>
        <v>4</v>
      </c>
      <c r="K6" s="470">
        <v>2</v>
      </c>
      <c r="L6" s="480">
        <f t="shared" si="2"/>
        <v>8</v>
      </c>
      <c r="M6"/>
    </row>
    <row r="7" spans="2:13" ht="17.25">
      <c r="B7" s="526"/>
      <c r="C7" s="521" t="s">
        <v>346</v>
      </c>
      <c r="D7" s="471">
        <v>3400</v>
      </c>
      <c r="E7" s="471">
        <v>1</v>
      </c>
      <c r="F7" s="467">
        <f t="shared" si="3"/>
        <v>294.11764705882348</v>
      </c>
      <c r="G7" s="479">
        <f t="shared" si="0"/>
        <v>4.9369817237274001</v>
      </c>
      <c r="H7" s="477">
        <f t="shared" si="4"/>
        <v>99.970588235294116</v>
      </c>
      <c r="I7" s="472">
        <f t="shared" si="1"/>
        <v>2.9411764705882349E-2</v>
      </c>
      <c r="J7" s="469" t="str">
        <f t="shared" si="5"/>
        <v>4</v>
      </c>
      <c r="K7" s="470">
        <v>1</v>
      </c>
      <c r="L7" s="480">
        <f t="shared" si="2"/>
        <v>4</v>
      </c>
      <c r="M7"/>
    </row>
    <row r="8" spans="2:13" ht="17.25">
      <c r="B8" s="526"/>
      <c r="C8" s="521" t="s">
        <v>336</v>
      </c>
      <c r="D8" s="471">
        <v>2450</v>
      </c>
      <c r="E8" s="471">
        <v>1</v>
      </c>
      <c r="F8" s="467">
        <f t="shared" si="3"/>
        <v>408.16326530612247</v>
      </c>
      <c r="G8" s="479">
        <f t="shared" si="0"/>
        <v>4.8471987731710211</v>
      </c>
      <c r="H8" s="477">
        <f t="shared" si="4"/>
        <v>99.959183673469383</v>
      </c>
      <c r="I8" s="472">
        <f t="shared" si="1"/>
        <v>4.0816326530612249E-2</v>
      </c>
      <c r="J8" s="469" t="str">
        <f t="shared" si="5"/>
        <v>4</v>
      </c>
      <c r="K8" s="470">
        <v>2</v>
      </c>
      <c r="L8" s="480">
        <f t="shared" si="2"/>
        <v>8</v>
      </c>
      <c r="M8"/>
    </row>
    <row r="9" spans="2:13" ht="17.25">
      <c r="B9" s="526"/>
      <c r="C9" s="521" t="s">
        <v>337</v>
      </c>
      <c r="D9" s="471">
        <v>3400</v>
      </c>
      <c r="E9" s="471">
        <v>2</v>
      </c>
      <c r="F9" s="467">
        <f t="shared" si="3"/>
        <v>588.23529411764696</v>
      </c>
      <c r="G9" s="479">
        <f t="shared" si="0"/>
        <v>4.7445241065862191</v>
      </c>
      <c r="H9" s="477">
        <f t="shared" si="4"/>
        <v>99.941176470588232</v>
      </c>
      <c r="I9" s="472">
        <f t="shared" si="1"/>
        <v>5.8823529411764698E-2</v>
      </c>
      <c r="J9" s="469" t="str">
        <f t="shared" si="5"/>
        <v>4</v>
      </c>
      <c r="K9" s="470">
        <v>2</v>
      </c>
      <c r="L9" s="480">
        <f t="shared" si="2"/>
        <v>8</v>
      </c>
      <c r="M9"/>
    </row>
    <row r="10" spans="2:13" customFormat="1" ht="17.25" customHeight="1">
      <c r="B10" s="526"/>
      <c r="C10" s="521" t="s">
        <v>338</v>
      </c>
      <c r="D10" s="471">
        <v>4500</v>
      </c>
      <c r="E10" s="471">
        <v>3</v>
      </c>
      <c r="F10" s="467">
        <f t="shared" ref="F10:F16" si="6">IF(D10=0,"",(E10/D10)*1000000)</f>
        <v>666.66666666666663</v>
      </c>
      <c r="G10" s="479">
        <f t="shared" si="0"/>
        <v>4.7087069104349641</v>
      </c>
      <c r="H10" s="477">
        <f t="shared" ref="H10:H16" si="7">100-I10</f>
        <v>99.933333333333337</v>
      </c>
      <c r="I10" s="472">
        <f t="shared" ref="I10:I16" si="8">F10/10000</f>
        <v>6.6666666666666666E-2</v>
      </c>
      <c r="J10" s="469" t="str">
        <f t="shared" si="5"/>
        <v>4</v>
      </c>
      <c r="K10" s="470">
        <v>1</v>
      </c>
      <c r="L10" s="480">
        <f t="shared" si="2"/>
        <v>4</v>
      </c>
    </row>
    <row r="11" spans="2:13" customFormat="1" ht="17.25">
      <c r="B11" s="526"/>
      <c r="C11" s="521" t="s">
        <v>339</v>
      </c>
      <c r="D11" s="471">
        <v>3400</v>
      </c>
      <c r="E11" s="471">
        <v>2</v>
      </c>
      <c r="F11" s="467">
        <f t="shared" si="6"/>
        <v>588.23529411764696</v>
      </c>
      <c r="G11" s="479">
        <f t="shared" si="0"/>
        <v>4.7445241065862191</v>
      </c>
      <c r="H11" s="477">
        <f t="shared" si="7"/>
        <v>99.941176470588232</v>
      </c>
      <c r="I11" s="472">
        <f t="shared" si="8"/>
        <v>5.8823529411764698E-2</v>
      </c>
      <c r="J11" s="469" t="str">
        <f t="shared" si="5"/>
        <v>4</v>
      </c>
      <c r="K11" s="470">
        <v>2</v>
      </c>
      <c r="L11" s="480">
        <f t="shared" si="2"/>
        <v>8</v>
      </c>
    </row>
    <row r="12" spans="2:13" customFormat="1" ht="17.25">
      <c r="B12" s="526"/>
      <c r="C12" s="521" t="s">
        <v>340</v>
      </c>
      <c r="D12" s="471">
        <v>3500</v>
      </c>
      <c r="E12" s="471">
        <v>1</v>
      </c>
      <c r="F12" s="467">
        <f t="shared" si="6"/>
        <v>285.71428571428572</v>
      </c>
      <c r="G12" s="479">
        <f t="shared" si="0"/>
        <v>4.9448253067958836</v>
      </c>
      <c r="H12" s="477">
        <f t="shared" si="7"/>
        <v>99.971428571428575</v>
      </c>
      <c r="I12" s="472">
        <f t="shared" si="8"/>
        <v>2.8571428571428571E-2</v>
      </c>
      <c r="J12" s="469" t="str">
        <f t="shared" si="5"/>
        <v>4</v>
      </c>
      <c r="K12" s="470">
        <v>1</v>
      </c>
      <c r="L12" s="480">
        <f t="shared" si="2"/>
        <v>4</v>
      </c>
    </row>
    <row r="13" spans="2:13" customFormat="1" ht="17.25">
      <c r="B13" s="526"/>
      <c r="C13" s="521" t="s">
        <v>341</v>
      </c>
      <c r="D13" s="471">
        <v>1500</v>
      </c>
      <c r="E13" s="471">
        <v>20</v>
      </c>
      <c r="F13" s="467">
        <f t="shared" si="6"/>
        <v>13333.333333333334</v>
      </c>
      <c r="G13" s="479">
        <f t="shared" si="0"/>
        <v>3.7163627792244034</v>
      </c>
      <c r="H13" s="477">
        <f t="shared" si="7"/>
        <v>98.666666666666671</v>
      </c>
      <c r="I13" s="472">
        <f t="shared" si="8"/>
        <v>1.3333333333333335</v>
      </c>
      <c r="J13" s="469" t="str">
        <f t="shared" si="5"/>
        <v>4</v>
      </c>
      <c r="K13" s="470">
        <v>2</v>
      </c>
      <c r="L13" s="480">
        <f t="shared" si="2"/>
        <v>8</v>
      </c>
    </row>
    <row r="14" spans="2:13" customFormat="1" ht="17.25">
      <c r="B14" s="527" t="s">
        <v>348</v>
      </c>
      <c r="C14" s="522" t="s">
        <v>350</v>
      </c>
      <c r="D14" s="474">
        <v>3000</v>
      </c>
      <c r="E14" s="474">
        <v>25</v>
      </c>
      <c r="F14" s="476">
        <f t="shared" si="6"/>
        <v>8333.3333333333339</v>
      </c>
      <c r="G14" s="479">
        <f t="shared" si="0"/>
        <v>3.8939797998185082</v>
      </c>
      <c r="H14" s="476">
        <f t="shared" si="7"/>
        <v>99.166666666666671</v>
      </c>
      <c r="I14" s="478">
        <f t="shared" si="8"/>
        <v>0.83333333333333337</v>
      </c>
      <c r="J14" s="469" t="str">
        <f t="shared" si="5"/>
        <v>4</v>
      </c>
      <c r="K14" s="475">
        <v>1</v>
      </c>
      <c r="L14" s="480">
        <f t="shared" si="2"/>
        <v>4</v>
      </c>
    </row>
    <row r="15" spans="2:13" customFormat="1" ht="17.25">
      <c r="B15" s="528"/>
      <c r="C15" s="522" t="s">
        <v>351</v>
      </c>
      <c r="D15" s="474">
        <v>2569</v>
      </c>
      <c r="E15" s="474">
        <v>10</v>
      </c>
      <c r="F15" s="476">
        <f t="shared" si="6"/>
        <v>3892.5652004671078</v>
      </c>
      <c r="G15" s="479">
        <f t="shared" si="0"/>
        <v>4.1612492465678184</v>
      </c>
      <c r="H15" s="476">
        <f t="shared" si="7"/>
        <v>99.610743479953285</v>
      </c>
      <c r="I15" s="478">
        <f t="shared" si="8"/>
        <v>0.3892565200467108</v>
      </c>
      <c r="J15" s="469" t="str">
        <f t="shared" si="5"/>
        <v>4</v>
      </c>
      <c r="K15" s="475">
        <v>2</v>
      </c>
      <c r="L15" s="480">
        <f t="shared" si="2"/>
        <v>8</v>
      </c>
    </row>
    <row r="16" spans="2:13" customFormat="1" ht="17.25">
      <c r="B16" s="529"/>
      <c r="C16" s="522" t="s">
        <v>352</v>
      </c>
      <c r="D16" s="474">
        <v>5056</v>
      </c>
      <c r="E16" s="474">
        <v>90</v>
      </c>
      <c r="F16" s="476">
        <f t="shared" si="6"/>
        <v>17800.632911392408</v>
      </c>
      <c r="G16" s="479">
        <f t="shared" si="0"/>
        <v>3.6014524734566349</v>
      </c>
      <c r="H16" s="476">
        <f t="shared" si="7"/>
        <v>98.219936708860757</v>
      </c>
      <c r="I16" s="478">
        <f t="shared" si="8"/>
        <v>1.7800632911392407</v>
      </c>
      <c r="J16" s="469" t="str">
        <f t="shared" si="5"/>
        <v>5</v>
      </c>
      <c r="K16" s="475">
        <v>2</v>
      </c>
      <c r="L16" s="480">
        <f t="shared" si="2"/>
        <v>10</v>
      </c>
    </row>
    <row r="17" spans="4:7" customFormat="1" ht="12.75"/>
    <row r="18" spans="4:7" customFormat="1">
      <c r="D18" s="466"/>
      <c r="E18" s="466"/>
      <c r="F18" s="468"/>
    </row>
    <row r="19" spans="4:7" customFormat="1">
      <c r="D19" s="466"/>
      <c r="E19" s="466"/>
      <c r="F19" s="468"/>
    </row>
    <row r="20" spans="4:7" customFormat="1">
      <c r="D20" s="466"/>
      <c r="E20" s="466"/>
      <c r="F20" s="468"/>
    </row>
    <row r="21" spans="4:7" customFormat="1">
      <c r="D21" s="466"/>
      <c r="E21" s="466"/>
      <c r="F21" s="473"/>
    </row>
    <row r="22" spans="4:7" customFormat="1">
      <c r="D22" s="466"/>
      <c r="E22" s="466"/>
      <c r="F22" s="468"/>
    </row>
    <row r="23" spans="4:7" customFormat="1">
      <c r="D23" s="466"/>
      <c r="E23" s="466"/>
      <c r="F23" s="468"/>
    </row>
    <row r="24" spans="4:7" customFormat="1">
      <c r="D24" s="466"/>
      <c r="E24" s="466"/>
      <c r="F24" s="468"/>
      <c r="G24" t="s">
        <v>327</v>
      </c>
    </row>
    <row r="25" spans="4:7" customFormat="1">
      <c r="D25" s="466"/>
      <c r="E25" s="466"/>
      <c r="F25" s="468"/>
    </row>
    <row r="26" spans="4:7" customFormat="1">
      <c r="D26" s="466"/>
      <c r="E26" s="466"/>
      <c r="F26" s="468"/>
    </row>
    <row r="27" spans="4:7" customFormat="1">
      <c r="D27" s="466"/>
      <c r="E27" s="466"/>
      <c r="F27" s="468"/>
    </row>
    <row r="28" spans="4:7" customFormat="1" ht="12.75"/>
    <row r="29" spans="4:7" customFormat="1" ht="12.75"/>
    <row r="30" spans="4:7" customFormat="1" ht="12.75"/>
    <row r="31" spans="4:7" customFormat="1" ht="12.75"/>
    <row r="32" spans="4:7" customFormat="1" ht="12.75"/>
    <row r="33" customFormat="1" ht="12.75"/>
    <row r="34" customFormat="1" ht="12.75"/>
    <row r="35" customFormat="1" ht="12.75"/>
    <row r="36" customFormat="1" ht="12.75"/>
    <row r="37" customFormat="1" ht="12.75"/>
    <row r="38" customFormat="1" ht="12.75"/>
    <row r="39" customFormat="1" ht="12.75"/>
    <row r="40" customFormat="1" ht="12.75"/>
    <row r="41" customFormat="1" ht="12.75"/>
    <row r="42" customFormat="1" ht="12.75"/>
    <row r="43" customFormat="1" ht="12.75"/>
    <row r="44" customFormat="1" ht="12.75"/>
    <row r="45" customFormat="1" ht="12.75"/>
    <row r="46" customFormat="1" ht="12.75"/>
    <row r="47" customFormat="1" ht="12.75"/>
    <row r="48" customFormat="1" ht="12.75"/>
    <row r="49" customFormat="1" ht="12.75"/>
    <row r="50" customFormat="1" ht="12.75"/>
    <row r="51" customFormat="1" ht="12.75"/>
    <row r="52" customFormat="1" ht="12.75"/>
    <row r="53" customFormat="1" ht="12.75"/>
    <row r="54" customFormat="1" ht="12.75"/>
    <row r="55" customFormat="1" ht="12.75"/>
    <row r="56" customFormat="1" ht="12.75"/>
    <row r="57" customFormat="1" ht="12.75"/>
    <row r="58" customFormat="1" ht="12.75"/>
    <row r="59" customFormat="1" ht="12.75"/>
    <row r="60" customFormat="1" ht="12.75"/>
    <row r="61" customFormat="1" ht="12.75"/>
    <row r="62" customFormat="1" ht="12.75"/>
    <row r="63" customFormat="1" ht="12.75"/>
    <row r="64" customFormat="1" ht="12.75"/>
    <row r="65" customFormat="1" ht="12.75"/>
  </sheetData>
  <sortState ref="N3:N16">
    <sortCondition descending="1" ref="N3:N16"/>
  </sortState>
  <mergeCells count="2">
    <mergeCell ref="B2:B13"/>
    <mergeCell ref="B14:B16"/>
  </mergeCells>
  <conditionalFormatting sqref="G2:G16">
    <cfRule type="cellIs" dxfId="207" priority="27" stopIfTrue="1" operator="between">
      <formula>3.7</formula>
      <formula>5</formula>
    </cfRule>
    <cfRule type="cellIs" dxfId="206" priority="26" stopIfTrue="1" operator="lessThan">
      <formula>3.7</formula>
    </cfRule>
    <cfRule type="cellIs" dxfId="205" priority="28" stopIfTrue="1" operator="greaterThan">
      <formula>5</formula>
    </cfRule>
  </conditionalFormatting>
  <conditionalFormatting sqref="L2:L16">
    <cfRule type="dataBar" priority="2">
      <dataBar>
        <cfvo type="min" val="0"/>
        <cfvo type="max" val="0"/>
        <color rgb="FFFF555A"/>
      </dataBar>
    </cfRule>
  </conditionalFormatting>
  <conditionalFormatting sqref="J2:J16">
    <cfRule type="containsText" dxfId="204" priority="19" stopIfTrue="1" operator="containsText" text="5">
      <formula>NOT(ISERROR(SEARCH("5",J2)))</formula>
    </cfRule>
    <cfRule type="containsText" dxfId="203" priority="18" stopIfTrue="1" operator="containsText" text="6">
      <formula>NOT(ISERROR(SEARCH("6",J2)))</formula>
    </cfRule>
    <cfRule type="containsText" dxfId="202" priority="17" stopIfTrue="1" operator="containsText" text="7">
      <formula>NOT(ISERROR(SEARCH("7",J2)))</formula>
    </cfRule>
    <cfRule type="containsText" dxfId="201" priority="16" stopIfTrue="1" operator="containsText" text="8">
      <formula>NOT(ISERROR(SEARCH("8",J2)))</formula>
    </cfRule>
    <cfRule type="containsText" dxfId="200" priority="15" stopIfTrue="1" operator="containsText" text="9">
      <formula>NOT(ISERROR(SEARCH("9",J2)))</formula>
    </cfRule>
    <cfRule type="containsText" dxfId="199" priority="13" stopIfTrue="1" operator="containsText" text="4">
      <formula>NOT(ISERROR(SEARCH("4",J2)))</formula>
    </cfRule>
    <cfRule type="containsText" dxfId="198" priority="12" stopIfTrue="1" operator="containsText" text="3">
      <formula>NOT(ISERROR(SEARCH("3",J2)))</formula>
    </cfRule>
    <cfRule type="containsText" dxfId="197" priority="11" stopIfTrue="1" operator="containsText" text="2">
      <formula>NOT(ISERROR(SEARCH("2",J2)))</formula>
    </cfRule>
    <cfRule type="containsText" dxfId="196" priority="8" stopIfTrue="1" operator="containsText" text="1">
      <formula>NOT(ISERROR(SEARCH("1",J2)))</formula>
    </cfRule>
    <cfRule type="containsText" dxfId="195" priority="3" stopIfTrue="1" operator="containsText" text="10">
      <formula>NOT(ISERROR(SEARCH("10",J2)))</formula>
    </cfRule>
    <cfRule type="containsText" dxfId="194" priority="1" operator="containsText" text="UN">
      <formula>NOT(ISERROR(SEARCH("UN",J2)))</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tabColor rgb="FFFFFF00"/>
  </sheetPr>
  <dimension ref="B1:AF12"/>
  <sheetViews>
    <sheetView showGridLines="0" zoomScaleNormal="100" workbookViewId="0">
      <pane ySplit="1" topLeftCell="A2" activePane="bottomLeft" state="frozen"/>
      <selection pane="bottomLeft" activeCell="J17" sqref="J17"/>
    </sheetView>
  </sheetViews>
  <sheetFormatPr defaultRowHeight="15.75"/>
  <cols>
    <col min="1" max="1" width="15.7109375" style="1" customWidth="1"/>
    <col min="2" max="2" width="9.85546875" style="1" customWidth="1"/>
    <col min="3" max="3" width="15.42578125" style="1" customWidth="1"/>
    <col min="4" max="4" width="10.7109375" style="1" customWidth="1"/>
    <col min="5" max="8" width="5.7109375" style="1" customWidth="1"/>
    <col min="9" max="9" width="9.140625" style="1"/>
    <col min="10" max="10" width="24.7109375" style="1" customWidth="1"/>
    <col min="11" max="12" width="4.7109375" style="1" customWidth="1"/>
    <col min="13" max="14" width="5.7109375" style="1" customWidth="1"/>
    <col min="15" max="15" width="9.5703125" style="1" customWidth="1"/>
    <col min="16" max="16" width="10.28515625" style="1" customWidth="1"/>
    <col min="17" max="18" width="6.7109375" style="1" customWidth="1"/>
    <col min="19" max="32" width="9.140625" style="1" customWidth="1"/>
    <col min="33" max="16384" width="9.140625" style="1"/>
  </cols>
  <sheetData>
    <row r="1" spans="2:32" ht="15.75" customHeight="1">
      <c r="B1" s="481" t="s">
        <v>3</v>
      </c>
      <c r="C1" s="481" t="s">
        <v>7</v>
      </c>
      <c r="D1" s="481" t="s">
        <v>8</v>
      </c>
      <c r="E1" s="481" t="s">
        <v>9</v>
      </c>
      <c r="F1" s="481" t="s">
        <v>10</v>
      </c>
      <c r="G1" s="482" t="s">
        <v>11</v>
      </c>
      <c r="H1" s="482" t="s">
        <v>356</v>
      </c>
      <c r="I1" s="483" t="s">
        <v>5</v>
      </c>
      <c r="J1" s="483" t="s">
        <v>20</v>
      </c>
      <c r="K1" s="483" t="s">
        <v>0</v>
      </c>
      <c r="L1" s="483" t="s">
        <v>4</v>
      </c>
      <c r="M1" s="483" t="s">
        <v>1</v>
      </c>
      <c r="N1" s="483" t="s">
        <v>2</v>
      </c>
      <c r="O1" s="483" t="s">
        <v>331</v>
      </c>
      <c r="P1" s="2" t="s">
        <v>368</v>
      </c>
      <c r="Q1" s="2" t="s">
        <v>328</v>
      </c>
      <c r="R1" s="2" t="s">
        <v>330</v>
      </c>
      <c r="S1" s="2" t="s">
        <v>329</v>
      </c>
      <c r="T1"/>
      <c r="U1"/>
      <c r="V1"/>
      <c r="W1"/>
      <c r="X1"/>
      <c r="Y1"/>
      <c r="AA1"/>
      <c r="AB1"/>
      <c r="AC1"/>
      <c r="AD1"/>
      <c r="AE1"/>
      <c r="AF1"/>
    </row>
    <row r="2" spans="2:32">
      <c r="B2" s="486" t="s">
        <v>367</v>
      </c>
      <c r="C2" s="486" t="s">
        <v>364</v>
      </c>
      <c r="D2" s="486" t="s">
        <v>365</v>
      </c>
      <c r="E2" s="486">
        <v>30</v>
      </c>
      <c r="F2" s="486">
        <v>2</v>
      </c>
      <c r="G2" s="486">
        <v>1.65</v>
      </c>
      <c r="H2" s="486">
        <v>13.74</v>
      </c>
      <c r="I2" s="520">
        <f>(H2-G2)/F2</f>
        <v>6.0449999999999999</v>
      </c>
      <c r="J2" s="485" t="str">
        <f>IF(I2&gt;=6,"13s",(IF(I2&gt;=6,"13s",IF(I2&gt;=5,"13s/22s/R4s",IF(I2&gt;=4,"13s/22s/R4s/41s",IF(I2&gt;=3,"13s/22s/R4s/41s/8x",IF(I2&gt;=2,"13s/22s/R4s/41s/10x","Unaceptable")))))))</f>
        <v>13s</v>
      </c>
      <c r="K2" s="485">
        <v>2</v>
      </c>
      <c r="L2" s="485">
        <v>1</v>
      </c>
      <c r="M2" s="484">
        <v>0</v>
      </c>
      <c r="N2" s="484">
        <v>0.98</v>
      </c>
      <c r="O2" s="488">
        <f xml:space="preserve"> ((1-NORMSDIST(I2-1.5))*1000000)/10000</f>
        <v>2.7467627550237239E-4</v>
      </c>
      <c r="P2" s="490" t="str">
        <f>IF(I2&gt;6,"1",(IF(I2&gt;6,"1",IF(I2=6,"2",IF(I2&gt;=5,"3",IF(I2&gt;=3.7,"4",IF(I2&gt;=3.5,"5", IF(I2&gt;=3,"6", IF(I2&gt;=2.5,"7", IF(I2&gt;=2,"8",IF(I2&gt;=1.5,"9",IF(I2&gt;=1,"10","UN"))))))))))))</f>
        <v>1</v>
      </c>
      <c r="Q2" s="486">
        <v>1</v>
      </c>
      <c r="R2" s="489">
        <f>(1-N2)*100</f>
        <v>2.0000000000000018</v>
      </c>
      <c r="S2" s="487">
        <f>P2*Q2*R2</f>
        <v>2.0000000000000018</v>
      </c>
      <c r="U2"/>
      <c r="V2"/>
      <c r="W2"/>
      <c r="X2"/>
      <c r="Y2"/>
      <c r="AA2"/>
      <c r="AB2"/>
      <c r="AC2"/>
      <c r="AD2"/>
      <c r="AE2"/>
      <c r="AF2"/>
    </row>
    <row r="3" spans="2:32">
      <c r="B3" s="486" t="s">
        <v>355</v>
      </c>
      <c r="C3" s="486" t="s">
        <v>364</v>
      </c>
      <c r="D3" s="486" t="s">
        <v>365</v>
      </c>
      <c r="E3" s="486">
        <v>30</v>
      </c>
      <c r="F3" s="486">
        <v>3.5</v>
      </c>
      <c r="G3" s="486">
        <v>2.5</v>
      </c>
      <c r="H3" s="486">
        <v>20</v>
      </c>
      <c r="I3" s="520">
        <f>(H3-G3)/F3</f>
        <v>5</v>
      </c>
      <c r="J3" s="485" t="str">
        <f>IF(I3&gt;=6,"13s",(IF(I3&gt;=6,"13s",IF(I3&gt;=5,"13s/22s/R4s",IF(I3&gt;=4,"13s/22s/R4s/41s",IF(I3&gt;=3,"13s/22s/R4s/41s/8x",IF(I3&gt;=2,"13s/22s/R4s/41s/10x","Unaceptable")))))))</f>
        <v>13s/22s/R4s</v>
      </c>
      <c r="K3" s="485">
        <v>2</v>
      </c>
      <c r="L3" s="485">
        <v>1</v>
      </c>
      <c r="M3" s="485">
        <v>0.01</v>
      </c>
      <c r="N3" s="485">
        <v>0.94</v>
      </c>
      <c r="O3" s="488">
        <f t="shared" ref="O3:O6" si="0" xml:space="preserve"> ((1-NORMSDIST(I3-1.5))*1000000)/10000</f>
        <v>2.3262907903420782E-2</v>
      </c>
      <c r="P3" s="490" t="str">
        <f>IF(I3&gt;6,"1",(IF(I3&gt;6,"1",IF(I3=6,"2",IF(I3&gt;=5,"3",IF(I3&gt;=3.7,"4",IF(I3&gt;=3.5,"5", IF(I3&gt;=3,"6", IF(I3&gt;=2.5,"7", IF(I3&gt;=2,"8",IF(I3&gt;=1.5,"9",IF(I3&gt;=1,"10","UN"))))))))))))</f>
        <v>3</v>
      </c>
      <c r="Q3" s="486">
        <v>1</v>
      </c>
      <c r="R3" s="489">
        <f t="shared" ref="R3:R12" si="1">(1-N3)*100</f>
        <v>6.0000000000000053</v>
      </c>
      <c r="S3" s="487">
        <f>P3*Q3*R3</f>
        <v>18.000000000000014</v>
      </c>
      <c r="T3"/>
      <c r="U3"/>
      <c r="V3"/>
      <c r="W3"/>
      <c r="X3"/>
      <c r="Y3"/>
      <c r="AA3"/>
      <c r="AB3"/>
      <c r="AC3"/>
      <c r="AD3"/>
      <c r="AE3"/>
      <c r="AF3"/>
    </row>
    <row r="4" spans="2:32">
      <c r="B4" s="532" t="s">
        <v>357</v>
      </c>
      <c r="C4" s="532" t="s">
        <v>364</v>
      </c>
      <c r="D4" s="532" t="s">
        <v>365</v>
      </c>
      <c r="E4" s="532">
        <v>30</v>
      </c>
      <c r="F4" s="532">
        <v>3.5</v>
      </c>
      <c r="G4" s="532">
        <v>1.5</v>
      </c>
      <c r="H4" s="532">
        <v>15.55</v>
      </c>
      <c r="I4" s="538">
        <f t="shared" ref="I4:I6" si="2">(H4-G4)/F4</f>
        <v>4.0142857142857142</v>
      </c>
      <c r="J4" s="542" t="str">
        <f t="shared" ref="J4:J7" si="3">IF(I4&gt;=6,"13s",(IF(I4&gt;=6,"13s",IF(I4&gt;=5,"13s/22s/R4s",IF(I4&gt;=4,"13s/22s/R4s/41s",IF(I4&gt;=3,"13s/22s/R4s/41s/8x",IF(I4&gt;=2,"13s/22s/R4s/41s/10x","Unaceptable")))))))</f>
        <v>13s/22s/R4s/41s</v>
      </c>
      <c r="K4" s="485">
        <v>2</v>
      </c>
      <c r="L4" s="485">
        <v>2</v>
      </c>
      <c r="M4" s="485">
        <v>0.02</v>
      </c>
      <c r="N4" s="485">
        <v>0.81</v>
      </c>
      <c r="O4" s="534">
        <f t="shared" si="0"/>
        <v>0.59636880699351913</v>
      </c>
      <c r="P4" s="536" t="str">
        <f>IF(I4&gt;6,"1",(IF(I4&gt;6,"1",IF(I4=6,"2",IF(I4&gt;=5,"3",IF(I4&gt;=3.7,"4",IF(I4&gt;=3.5,"5", IF(I4&gt;=3,"6", IF(I4&gt;=2.5,"7", IF(I4&gt;=2,"8",IF(I4&gt;=1.5,"9",IF(I4&gt;=1,"10","UN"))))))))))))</f>
        <v>4</v>
      </c>
      <c r="Q4" s="532">
        <v>1</v>
      </c>
      <c r="R4" s="489">
        <f t="shared" si="1"/>
        <v>18.999999999999993</v>
      </c>
      <c r="S4" s="487">
        <f>P4*Q4*R4</f>
        <v>75.999999999999972</v>
      </c>
      <c r="U4"/>
      <c r="V4"/>
      <c r="W4"/>
      <c r="X4"/>
      <c r="Y4"/>
      <c r="AA4"/>
      <c r="AB4"/>
      <c r="AC4"/>
      <c r="AD4"/>
      <c r="AE4"/>
      <c r="AF4"/>
    </row>
    <row r="5" spans="2:32">
      <c r="B5" s="533"/>
      <c r="C5" s="533"/>
      <c r="D5" s="533"/>
      <c r="E5" s="533"/>
      <c r="F5" s="533"/>
      <c r="G5" s="533"/>
      <c r="H5" s="533"/>
      <c r="I5" s="539"/>
      <c r="J5" s="543" t="str">
        <f t="shared" si="3"/>
        <v>Unaceptable</v>
      </c>
      <c r="K5" s="485">
        <v>4</v>
      </c>
      <c r="L5" s="485">
        <v>1</v>
      </c>
      <c r="M5" s="485">
        <v>0.03</v>
      </c>
      <c r="N5" s="485">
        <v>0.91</v>
      </c>
      <c r="O5" s="535"/>
      <c r="P5" s="537"/>
      <c r="Q5" s="533"/>
      <c r="R5" s="489">
        <f t="shared" si="1"/>
        <v>8.9999999999999964</v>
      </c>
      <c r="S5" s="487">
        <f>P4*Q4*R5</f>
        <v>35.999999999999986</v>
      </c>
      <c r="U5"/>
      <c r="V5"/>
      <c r="W5"/>
      <c r="X5"/>
      <c r="Y5"/>
      <c r="AA5"/>
      <c r="AB5"/>
      <c r="AC5"/>
      <c r="AD5"/>
      <c r="AE5"/>
      <c r="AF5"/>
    </row>
    <row r="6" spans="2:32" ht="15.75" customHeight="1">
      <c r="B6" s="532" t="s">
        <v>358</v>
      </c>
      <c r="C6" s="532" t="s">
        <v>364</v>
      </c>
      <c r="D6" s="532" t="s">
        <v>365</v>
      </c>
      <c r="E6" s="532">
        <v>30</v>
      </c>
      <c r="F6" s="532">
        <v>3</v>
      </c>
      <c r="G6" s="532">
        <v>1</v>
      </c>
      <c r="H6" s="532">
        <v>10</v>
      </c>
      <c r="I6" s="538">
        <f t="shared" si="2"/>
        <v>3</v>
      </c>
      <c r="J6" s="542" t="str">
        <f t="shared" si="3"/>
        <v>13s/22s/R4s/41s/8x</v>
      </c>
      <c r="K6" s="485">
        <v>2</v>
      </c>
      <c r="L6" s="485">
        <v>4</v>
      </c>
      <c r="M6" s="486">
        <v>0.02</v>
      </c>
      <c r="N6" s="486">
        <v>0.57999999999999996</v>
      </c>
      <c r="O6" s="534">
        <f t="shared" si="0"/>
        <v>6.6807201268858085</v>
      </c>
      <c r="P6" s="536" t="str">
        <f>IF(I6&gt;6,"1",(IF(I6&gt;6,"1",IF(I6=6,"2",IF(I6&gt;=5,"3",IF(I6&gt;=3.7,"4",IF(I6&gt;=3.5,"5", IF(I6&gt;=3,"6", IF(I6&gt;=2.5,"7", IF(I6&gt;=2,"8",IF(I6&gt;=1.5,"9",IF(I6&gt;=1,"10","UN"))))))))))))</f>
        <v>6</v>
      </c>
      <c r="Q6" s="532">
        <v>2</v>
      </c>
      <c r="R6" s="489">
        <f t="shared" si="1"/>
        <v>42.000000000000007</v>
      </c>
      <c r="S6" s="487">
        <f>P6*Q6*R6</f>
        <v>504.00000000000011</v>
      </c>
      <c r="T6"/>
      <c r="U6"/>
      <c r="V6"/>
      <c r="W6"/>
      <c r="X6"/>
      <c r="Y6"/>
      <c r="AA6"/>
      <c r="AB6"/>
      <c r="AC6"/>
      <c r="AD6"/>
      <c r="AE6"/>
      <c r="AF6"/>
    </row>
    <row r="7" spans="2:32" ht="15.75" customHeight="1">
      <c r="B7" s="533"/>
      <c r="C7" s="533"/>
      <c r="D7" s="533"/>
      <c r="E7" s="533"/>
      <c r="F7" s="533"/>
      <c r="G7" s="533"/>
      <c r="H7" s="533"/>
      <c r="I7" s="539"/>
      <c r="J7" s="543" t="str">
        <f t="shared" si="3"/>
        <v>Unaceptable</v>
      </c>
      <c r="K7" s="485">
        <v>4</v>
      </c>
      <c r="L7" s="485">
        <v>2</v>
      </c>
      <c r="M7" s="486">
        <v>0.03</v>
      </c>
      <c r="N7" s="486">
        <v>0.63</v>
      </c>
      <c r="O7" s="535"/>
      <c r="P7" s="537"/>
      <c r="Q7" s="533"/>
      <c r="R7" s="489">
        <f t="shared" si="1"/>
        <v>37</v>
      </c>
      <c r="S7" s="487">
        <f>P6*Q6*R7</f>
        <v>444</v>
      </c>
      <c r="T7"/>
      <c r="U7"/>
      <c r="V7"/>
      <c r="W7"/>
      <c r="X7"/>
      <c r="Y7"/>
      <c r="AA7"/>
      <c r="AB7"/>
      <c r="AC7"/>
      <c r="AD7"/>
      <c r="AE7"/>
      <c r="AF7"/>
    </row>
    <row r="8" spans="2:32" ht="15.75" customHeight="1">
      <c r="B8" s="4" t="s">
        <v>362</v>
      </c>
      <c r="C8" s="4" t="s">
        <v>363</v>
      </c>
      <c r="D8" s="4" t="s">
        <v>366</v>
      </c>
      <c r="E8" s="4">
        <v>30</v>
      </c>
      <c r="F8" s="4">
        <v>3.6</v>
      </c>
      <c r="G8" s="4">
        <v>1.7</v>
      </c>
      <c r="H8" s="4">
        <v>23.35</v>
      </c>
      <c r="I8" s="520">
        <f>(H8-G8)/F8</f>
        <v>6.0138888888888893</v>
      </c>
      <c r="J8" s="2" t="str">
        <f>IF(I8&gt;=6,"13s",(IF(I8&gt;=6,"13s",IF(I8&gt;=5,"13s/2of32s/R4s",IF(I8&gt;=4,"13s/2of32s/R4s/31s",IF(I8&gt;=3,"13s/2of32s/R4s/31s/6x",IF(I8&gt;=2,"13s/2of32s/R4s/31s/12x","Unaceptable")))))))</f>
        <v>13s</v>
      </c>
      <c r="K8" s="2">
        <v>3</v>
      </c>
      <c r="L8" s="2">
        <v>1</v>
      </c>
      <c r="M8" s="2">
        <v>0.01</v>
      </c>
      <c r="N8" s="3">
        <v>1</v>
      </c>
      <c r="O8" s="4">
        <f xml:space="preserve"> ((1-NORMSDIST(I8-1.5))*1000000)/10000</f>
        <v>3.1824786514977887E-4</v>
      </c>
      <c r="P8" s="490" t="str">
        <f t="shared" ref="P8:P10" si="4">IF(I8&gt;6,"1",(IF(I8&gt;6,"1",IF(I8=6,"2",IF(I8&gt;=5,"3",IF(I8&gt;=3.7,"4",IF(I8&gt;=3.5,"5", IF(I8&gt;=3,"6", IF(I8&gt;=2.5,"7", IF(I8&gt;=2,"8",IF(I8&gt;=1.5,"9",IF(I8&gt;=1,"10","UN"))))))))))))</f>
        <v>1</v>
      </c>
      <c r="Q8" s="4">
        <v>1</v>
      </c>
      <c r="R8" s="4">
        <f t="shared" si="1"/>
        <v>0</v>
      </c>
      <c r="S8" s="487">
        <f>P8*Q8*R8</f>
        <v>0</v>
      </c>
      <c r="T8"/>
      <c r="U8"/>
      <c r="V8"/>
      <c r="W8"/>
      <c r="X8"/>
      <c r="Y8"/>
      <c r="AA8"/>
      <c r="AB8"/>
      <c r="AC8"/>
      <c r="AD8"/>
      <c r="AE8"/>
      <c r="AF8"/>
    </row>
    <row r="9" spans="2:32">
      <c r="B9" s="4" t="s">
        <v>360</v>
      </c>
      <c r="C9" s="4" t="s">
        <v>363</v>
      </c>
      <c r="D9" s="4" t="s">
        <v>366</v>
      </c>
      <c r="E9" s="4">
        <v>30</v>
      </c>
      <c r="F9" s="4">
        <v>2.6</v>
      </c>
      <c r="G9" s="4">
        <v>2.2999999999999998</v>
      </c>
      <c r="H9" s="4">
        <v>15.49</v>
      </c>
      <c r="I9" s="520">
        <f>(H9-G9)/F9</f>
        <v>5.0730769230769237</v>
      </c>
      <c r="J9" s="2" t="str">
        <f>IF(I9&gt;=6,"13s",(IF(I9&gt;=6,"13s",IF(I9&gt;=5,"13s/2of32s/R4s",IF(I9&gt;=4,"13s/2of32s/R4s/31s",IF(I9&gt;=3,"13s/2of32s/R4s/31s/6x",IF(I9&gt;=2,"13s/2of32s/R4s/31s/12x","Unaceptable")))))))</f>
        <v>13s/2of32s/R4s</v>
      </c>
      <c r="K9" s="2">
        <v>3</v>
      </c>
      <c r="L9" s="2">
        <v>1</v>
      </c>
      <c r="M9" s="2">
        <v>0.01</v>
      </c>
      <c r="N9" s="3">
        <v>1</v>
      </c>
      <c r="O9" s="4">
        <f t="shared" ref="O9:O11" si="5" xml:space="preserve"> ((1-NORMSDIST(I9-1.5))*1000000)/10000</f>
        <v>1.7640553230990896E-2</v>
      </c>
      <c r="P9" s="490" t="str">
        <f t="shared" si="4"/>
        <v>3</v>
      </c>
      <c r="Q9" s="4">
        <v>1</v>
      </c>
      <c r="R9" s="4">
        <f t="shared" si="1"/>
        <v>0</v>
      </c>
      <c r="S9" s="487">
        <f>P9*Q9*R9</f>
        <v>0</v>
      </c>
      <c r="T9"/>
      <c r="U9"/>
      <c r="V9"/>
      <c r="W9"/>
      <c r="X9"/>
      <c r="Y9"/>
      <c r="AA9"/>
      <c r="AB9"/>
      <c r="AC9"/>
      <c r="AD9"/>
      <c r="AE9"/>
      <c r="AF9"/>
    </row>
    <row r="10" spans="2:32">
      <c r="B10" s="4" t="s">
        <v>359</v>
      </c>
      <c r="C10" s="4" t="s">
        <v>363</v>
      </c>
      <c r="D10" s="4" t="s">
        <v>366</v>
      </c>
      <c r="E10" s="4">
        <v>30</v>
      </c>
      <c r="F10" s="4">
        <v>1.7</v>
      </c>
      <c r="G10" s="4">
        <v>1.2</v>
      </c>
      <c r="H10" s="4">
        <v>8</v>
      </c>
      <c r="I10" s="520">
        <f>(H10-G10)/F10</f>
        <v>4</v>
      </c>
      <c r="J10" s="2" t="str">
        <f>IF(I10&gt;=6,"13s",(IF(I10&gt;=6,"13s",IF(I10&gt;=5,"13s/2of32s/R4s",IF(I10&gt;=4,"13s/2of32s/R4s/31s",IF(I10&gt;=3,"13s/2of32s/R4s/31s/6x",IF(I10&gt;=2,"13s/2of32s/R4s/31s/12x","Unaceptable")))))))</f>
        <v>13s/2of32s/R4s/31s</v>
      </c>
      <c r="K10" s="2">
        <v>3</v>
      </c>
      <c r="L10" s="2">
        <v>1</v>
      </c>
      <c r="M10" s="2">
        <v>0.02</v>
      </c>
      <c r="N10" s="2">
        <v>0.84</v>
      </c>
      <c r="O10" s="4">
        <f t="shared" si="5"/>
        <v>0.62096653257759371</v>
      </c>
      <c r="P10" s="490" t="str">
        <f t="shared" si="4"/>
        <v>4</v>
      </c>
      <c r="Q10" s="4">
        <v>2</v>
      </c>
      <c r="R10" s="4">
        <f t="shared" si="1"/>
        <v>16.000000000000004</v>
      </c>
      <c r="S10" s="487">
        <f>P10*Q10*R10</f>
        <v>128.00000000000003</v>
      </c>
      <c r="T10"/>
      <c r="U10"/>
      <c r="V10"/>
      <c r="W10"/>
      <c r="X10"/>
      <c r="Y10"/>
      <c r="AA10"/>
      <c r="AB10"/>
      <c r="AC10"/>
      <c r="AD10"/>
      <c r="AE10"/>
      <c r="AF10"/>
    </row>
    <row r="11" spans="2:32">
      <c r="B11" s="530" t="s">
        <v>361</v>
      </c>
      <c r="C11" s="530" t="s">
        <v>363</v>
      </c>
      <c r="D11" s="530" t="s">
        <v>366</v>
      </c>
      <c r="E11" s="530">
        <v>30</v>
      </c>
      <c r="F11" s="530">
        <v>1.6</v>
      </c>
      <c r="G11" s="530">
        <v>1.2</v>
      </c>
      <c r="H11" s="530">
        <v>6</v>
      </c>
      <c r="I11" s="538">
        <f t="shared" ref="I11" si="6">(H11-G11)/F11</f>
        <v>2.9999999999999996</v>
      </c>
      <c r="J11" s="540" t="str">
        <f t="shared" ref="J11:J12" si="7">IF(I11&gt;=6,"13s",(IF(I11&gt;=6,"13s",IF(I11&gt;=5,"13s/2of32s/R4s",IF(I11&gt;=4,"13s/2of32s/R4s/31s",IF(I11&gt;=3,"13s/2of32s/R4s/31s/6x",IF(I11&gt;=2,"13s/2of32s/R4s/31s/12x","Unaceptable")))))))</f>
        <v>13s/2of32s/R4s/31s/6x</v>
      </c>
      <c r="K11" s="2">
        <v>3</v>
      </c>
      <c r="L11" s="2">
        <v>2</v>
      </c>
      <c r="M11" s="4">
        <v>0.03</v>
      </c>
      <c r="N11" s="4">
        <v>0.64</v>
      </c>
      <c r="O11" s="530">
        <f t="shared" si="5"/>
        <v>6.6807201268858307</v>
      </c>
      <c r="P11" s="536" t="str">
        <f>IF(I11&gt;6,"1",(IF(I11&gt;6,"1",IF(I11=6,"2",IF(I11&gt;=5,"3",IF(I11&gt;=3.7,"4",IF(I11&gt;=3.5,"5", IF(I11&gt;=3,"6", IF(I11&gt;=2.5,"7", IF(I11&gt;=2,"8",IF(I11&gt;=1.5,"9",IF(I11&gt;=1,"10","UN"))))))))))))</f>
        <v>6</v>
      </c>
      <c r="Q11" s="530">
        <v>2</v>
      </c>
      <c r="R11" s="4">
        <f t="shared" si="1"/>
        <v>36</v>
      </c>
      <c r="S11" s="487">
        <f>P11*Q11*R11</f>
        <v>432</v>
      </c>
      <c r="T11"/>
      <c r="U11"/>
      <c r="V11"/>
      <c r="W11"/>
      <c r="X11"/>
      <c r="Y11"/>
      <c r="AA11"/>
      <c r="AB11"/>
      <c r="AC11"/>
      <c r="AD11"/>
      <c r="AE11"/>
      <c r="AF11"/>
    </row>
    <row r="12" spans="2:32">
      <c r="B12" s="531"/>
      <c r="C12" s="531"/>
      <c r="D12" s="531"/>
      <c r="E12" s="531"/>
      <c r="F12" s="531"/>
      <c r="G12" s="531"/>
      <c r="H12" s="531"/>
      <c r="I12" s="539"/>
      <c r="J12" s="541" t="str">
        <f t="shared" si="7"/>
        <v>Unaceptable</v>
      </c>
      <c r="K12" s="2">
        <v>6</v>
      </c>
      <c r="L12" s="2">
        <v>1</v>
      </c>
      <c r="M12" s="4">
        <v>7.0000000000000007E-2</v>
      </c>
      <c r="N12" s="4">
        <v>0.76</v>
      </c>
      <c r="O12" s="531"/>
      <c r="P12" s="537"/>
      <c r="Q12" s="531"/>
      <c r="R12" s="4">
        <f t="shared" si="1"/>
        <v>24</v>
      </c>
      <c r="S12" s="487">
        <f>P11*Q11*R12</f>
        <v>288</v>
      </c>
      <c r="T12"/>
      <c r="U12"/>
      <c r="V12"/>
      <c r="W12"/>
      <c r="X12"/>
      <c r="Y12"/>
      <c r="AA12"/>
      <c r="AB12"/>
      <c r="AC12"/>
      <c r="AD12"/>
      <c r="AE12"/>
      <c r="AF12"/>
    </row>
  </sheetData>
  <mergeCells count="36">
    <mergeCell ref="B4:B5"/>
    <mergeCell ref="C4:C5"/>
    <mergeCell ref="D4:D5"/>
    <mergeCell ref="F4:F5"/>
    <mergeCell ref="G4:G5"/>
    <mergeCell ref="I11:I12"/>
    <mergeCell ref="J11:J12"/>
    <mergeCell ref="E4:E5"/>
    <mergeCell ref="I4:I5"/>
    <mergeCell ref="J4:J5"/>
    <mergeCell ref="E6:E7"/>
    <mergeCell ref="I6:I7"/>
    <mergeCell ref="J6:J7"/>
    <mergeCell ref="H4:H5"/>
    <mergeCell ref="H6:H7"/>
    <mergeCell ref="B11:B12"/>
    <mergeCell ref="C11:C12"/>
    <mergeCell ref="D11:D12"/>
    <mergeCell ref="F11:F12"/>
    <mergeCell ref="G11:G12"/>
    <mergeCell ref="H11:H12"/>
    <mergeCell ref="B6:B7"/>
    <mergeCell ref="C6:C7"/>
    <mergeCell ref="D6:D7"/>
    <mergeCell ref="F6:F7"/>
    <mergeCell ref="G6:G7"/>
    <mergeCell ref="E11:E12"/>
    <mergeCell ref="Q11:Q12"/>
    <mergeCell ref="Q4:Q5"/>
    <mergeCell ref="Q6:Q7"/>
    <mergeCell ref="O6:O7"/>
    <mergeCell ref="O11:O12"/>
    <mergeCell ref="O4:O5"/>
    <mergeCell ref="P4:P5"/>
    <mergeCell ref="P6:P7"/>
    <mergeCell ref="P11:P12"/>
  </mergeCells>
  <conditionalFormatting sqref="S2:S7">
    <cfRule type="dataBar" priority="23">
      <dataBar>
        <cfvo type="min" val="0"/>
        <cfvo type="max" val="0"/>
        <color rgb="FFFF555A"/>
      </dataBar>
    </cfRule>
  </conditionalFormatting>
  <conditionalFormatting sqref="S8:S12">
    <cfRule type="dataBar" priority="15">
      <dataBar>
        <cfvo type="min" val="0"/>
        <cfvo type="max" val="0"/>
        <color rgb="FF00FF00"/>
      </dataBar>
    </cfRule>
  </conditionalFormatting>
  <conditionalFormatting sqref="I2:I4 I6 I8:I11">
    <cfRule type="cellIs" dxfId="193" priority="12" stopIfTrue="1" operator="lessThan">
      <formula>3.7</formula>
    </cfRule>
    <cfRule type="cellIs" dxfId="192" priority="13" stopIfTrue="1" operator="between">
      <formula>3.7</formula>
      <formula>5</formula>
    </cfRule>
    <cfRule type="cellIs" dxfId="191" priority="14" stopIfTrue="1" operator="greaterThan">
      <formula>5</formula>
    </cfRule>
  </conditionalFormatting>
  <conditionalFormatting sqref="P6 P8:P11 P2:P4">
    <cfRule type="containsText" dxfId="190" priority="2" stopIfTrue="1" operator="containsText" text="10">
      <formula>NOT(ISERROR(SEARCH("10",P2)))</formula>
    </cfRule>
    <cfRule type="containsText" dxfId="189" priority="3" stopIfTrue="1" operator="containsText" text="1">
      <formula>NOT(ISERROR(SEARCH("1",P2)))</formula>
    </cfRule>
    <cfRule type="containsText" dxfId="188" priority="4" stopIfTrue="1" operator="containsText" text="2">
      <formula>NOT(ISERROR(SEARCH("2",P2)))</formula>
    </cfRule>
    <cfRule type="containsText" dxfId="187" priority="5" stopIfTrue="1" operator="containsText" text="3">
      <formula>NOT(ISERROR(SEARCH("3",P2)))</formula>
    </cfRule>
    <cfRule type="containsText" dxfId="186" priority="6" stopIfTrue="1" operator="containsText" text="4">
      <formula>NOT(ISERROR(SEARCH("4",P2)))</formula>
    </cfRule>
    <cfRule type="containsText" dxfId="185" priority="7" stopIfTrue="1" operator="containsText" text="9">
      <formula>NOT(ISERROR(SEARCH("9",P2)))</formula>
    </cfRule>
    <cfRule type="containsText" dxfId="184" priority="8" stopIfTrue="1" operator="containsText" text="8">
      <formula>NOT(ISERROR(SEARCH("8",P2)))</formula>
    </cfRule>
    <cfRule type="containsText" dxfId="183" priority="9" stopIfTrue="1" operator="containsText" text="7">
      <formula>NOT(ISERROR(SEARCH("7",P2)))</formula>
    </cfRule>
    <cfRule type="containsText" dxfId="182" priority="10" stopIfTrue="1" operator="containsText" text="6">
      <formula>NOT(ISERROR(SEARCH("6",P2)))</formula>
    </cfRule>
    <cfRule type="containsText" dxfId="181" priority="11" stopIfTrue="1" operator="containsText" text="5">
      <formula>NOT(ISERROR(SEARCH("5",P2)))</formula>
    </cfRule>
  </conditionalFormatting>
  <conditionalFormatting sqref="P2:P12">
    <cfRule type="containsText" dxfId="180" priority="1" operator="containsText" text="UN">
      <formula>NOT(ISERROR(SEARCH("UN",P2)))</formula>
    </cfRule>
  </conditionalFormatting>
  <pageMargins left="0.7" right="0.7" top="0.75" bottom="0.75" header="0.3" footer="0.3"/>
  <ignoredErrors>
    <ignoredError sqref="O6 S5:S7" formula="1"/>
  </ignoredErrors>
  <legacyDrawing r:id="rId1"/>
</worksheet>
</file>

<file path=xl/worksheets/sheet3.xml><?xml version="1.0" encoding="utf-8"?>
<worksheet xmlns="http://schemas.openxmlformats.org/spreadsheetml/2006/main" xmlns:r="http://schemas.openxmlformats.org/officeDocument/2006/relationships">
  <sheetPr>
    <tabColor rgb="FFFFFF00"/>
  </sheetPr>
  <dimension ref="B1:Z12"/>
  <sheetViews>
    <sheetView showGridLines="0" zoomScaleNormal="100" workbookViewId="0">
      <pane ySplit="1" topLeftCell="A2" activePane="bottomLeft" state="frozen"/>
      <selection pane="bottomLeft" activeCell="O19" sqref="O19"/>
    </sheetView>
  </sheetViews>
  <sheetFormatPr defaultRowHeight="15.75"/>
  <cols>
    <col min="1" max="1" width="30.7109375" style="1" customWidth="1"/>
    <col min="2" max="2" width="9.85546875" style="1" customWidth="1"/>
    <col min="3" max="3" width="15.42578125" style="1" customWidth="1"/>
    <col min="4" max="4" width="10.7109375" style="1" customWidth="1"/>
    <col min="5" max="8" width="9.140625" style="1" customWidth="1"/>
    <col min="9" max="9" width="9.140625" style="1"/>
    <col min="10" max="10" width="9.5703125" style="1" customWidth="1"/>
    <col min="11" max="11" width="10.7109375" style="1" customWidth="1"/>
    <col min="12" max="26" width="9.140625" style="1" customWidth="1"/>
    <col min="27" max="16384" width="9.140625" style="1"/>
  </cols>
  <sheetData>
    <row r="1" spans="2:26" ht="15.75" customHeight="1">
      <c r="B1" s="481" t="s">
        <v>3</v>
      </c>
      <c r="C1" s="481" t="s">
        <v>7</v>
      </c>
      <c r="D1" s="481" t="s">
        <v>8</v>
      </c>
      <c r="E1" s="481" t="s">
        <v>9</v>
      </c>
      <c r="F1" s="481" t="s">
        <v>10</v>
      </c>
      <c r="G1" s="482" t="s">
        <v>11</v>
      </c>
      <c r="H1" s="482" t="s">
        <v>356</v>
      </c>
      <c r="I1" s="483" t="s">
        <v>5</v>
      </c>
      <c r="J1" s="483" t="s">
        <v>331</v>
      </c>
      <c r="K1" s="2" t="s">
        <v>368</v>
      </c>
      <c r="L1" s="2" t="s">
        <v>328</v>
      </c>
      <c r="M1" s="2" t="s">
        <v>329</v>
      </c>
      <c r="N1"/>
      <c r="O1"/>
      <c r="P1"/>
      <c r="Q1"/>
      <c r="R1"/>
      <c r="S1"/>
      <c r="U1"/>
      <c r="V1"/>
      <c r="W1"/>
      <c r="X1"/>
      <c r="Y1"/>
      <c r="Z1"/>
    </row>
    <row r="2" spans="2:26">
      <c r="B2" s="486" t="s">
        <v>367</v>
      </c>
      <c r="C2" s="486" t="s">
        <v>364</v>
      </c>
      <c r="D2" s="486" t="s">
        <v>365</v>
      </c>
      <c r="E2" s="486">
        <v>30</v>
      </c>
      <c r="F2" s="486">
        <v>2</v>
      </c>
      <c r="G2" s="486">
        <v>1.65</v>
      </c>
      <c r="H2" s="486">
        <v>13.74</v>
      </c>
      <c r="I2" s="520">
        <f>(H2-G2)/F2</f>
        <v>6.0449999999999999</v>
      </c>
      <c r="J2" s="488">
        <f xml:space="preserve"> ((1-NORMSDIST(I2-1.5))*1000000)/10000</f>
        <v>2.7467627550237239E-4</v>
      </c>
      <c r="K2" s="490" t="str">
        <f>IF(I2&gt;6,"1",(IF(I2&gt;6,"1",IF(I2=6,"2",IF(I2&gt;=5,"3",IF(I2&gt;=3.7,"4",IF(I2&gt;=3.5,"5", IF(I2&gt;=3,"6", IF(I2&gt;=2.5,"7", IF(I2&gt;=2,"8",IF(I2&gt;=1.5,"9",IF(I2&gt;=1,"10","UN"))))))))))))</f>
        <v>1</v>
      </c>
      <c r="L2" s="486">
        <v>1</v>
      </c>
      <c r="M2" s="487">
        <f>K2*L2</f>
        <v>1</v>
      </c>
      <c r="O2"/>
      <c r="P2"/>
      <c r="Q2"/>
      <c r="R2"/>
      <c r="S2"/>
      <c r="U2"/>
      <c r="V2"/>
      <c r="W2"/>
      <c r="X2"/>
      <c r="Y2"/>
      <c r="Z2"/>
    </row>
    <row r="3" spans="2:26">
      <c r="B3" s="486" t="s">
        <v>355</v>
      </c>
      <c r="C3" s="486" t="s">
        <v>364</v>
      </c>
      <c r="D3" s="486" t="s">
        <v>365</v>
      </c>
      <c r="E3" s="486">
        <v>30</v>
      </c>
      <c r="F3" s="486">
        <v>3.5</v>
      </c>
      <c r="G3" s="486">
        <v>2.5</v>
      </c>
      <c r="H3" s="486">
        <v>20</v>
      </c>
      <c r="I3" s="520">
        <f>(H3-G3)/F3</f>
        <v>5</v>
      </c>
      <c r="J3" s="488">
        <f t="shared" ref="J3:J6" si="0" xml:space="preserve"> ((1-NORMSDIST(I3-1.5))*1000000)/10000</f>
        <v>2.3262907903420782E-2</v>
      </c>
      <c r="K3" s="490" t="str">
        <f>IF(I3&gt;6,"1",(IF(I3&gt;6,"1",IF(I3=6,"2",IF(I3&gt;=5,"3",IF(I3&gt;=3.7,"4",IF(I3&gt;=3.5,"5", IF(I3&gt;=3,"6", IF(I3&gt;=2.5,"7", IF(I3&gt;=2,"8",IF(I3&gt;=1.5,"9",IF(I3&gt;=1,"10","UN"))))))))))))</f>
        <v>3</v>
      </c>
      <c r="L3" s="486">
        <v>1</v>
      </c>
      <c r="M3" s="487">
        <f t="shared" ref="M3:M11" si="1">K3*L3</f>
        <v>3</v>
      </c>
      <c r="N3"/>
      <c r="O3"/>
      <c r="P3"/>
      <c r="Q3"/>
      <c r="R3"/>
      <c r="S3"/>
      <c r="U3"/>
      <c r="V3"/>
      <c r="W3"/>
      <c r="X3"/>
      <c r="Y3"/>
      <c r="Z3"/>
    </row>
    <row r="4" spans="2:26">
      <c r="B4" s="532" t="s">
        <v>357</v>
      </c>
      <c r="C4" s="532" t="s">
        <v>364</v>
      </c>
      <c r="D4" s="532" t="s">
        <v>365</v>
      </c>
      <c r="E4" s="532">
        <v>30</v>
      </c>
      <c r="F4" s="532">
        <v>3.5</v>
      </c>
      <c r="G4" s="532">
        <v>1.5</v>
      </c>
      <c r="H4" s="532">
        <v>15.55</v>
      </c>
      <c r="I4" s="538">
        <f t="shared" ref="I4:I6" si="2">(H4-G4)/F4</f>
        <v>4.0142857142857142</v>
      </c>
      <c r="J4" s="534">
        <f t="shared" si="0"/>
        <v>0.59636880699351913</v>
      </c>
      <c r="K4" s="536" t="str">
        <f>IF(I4&gt;6,"1",(IF(I4&gt;6,"1",IF(I4=6,"2",IF(I4&gt;=5,"3",IF(I4&gt;=3.7,"4",IF(I4&gt;=3.5,"5", IF(I4&gt;=3,"6", IF(I4&gt;=2.5,"7", IF(I4&gt;=2,"8",IF(I4&gt;=1.5,"9",IF(I4&gt;=1,"10","UN"))))))))))))</f>
        <v>4</v>
      </c>
      <c r="L4" s="532">
        <v>1</v>
      </c>
      <c r="M4" s="544">
        <f t="shared" si="1"/>
        <v>4</v>
      </c>
      <c r="O4"/>
      <c r="P4"/>
      <c r="Q4"/>
      <c r="R4"/>
      <c r="S4"/>
      <c r="U4"/>
      <c r="V4"/>
      <c r="W4"/>
      <c r="X4"/>
      <c r="Y4"/>
      <c r="Z4"/>
    </row>
    <row r="5" spans="2:26">
      <c r="B5" s="533"/>
      <c r="C5" s="533"/>
      <c r="D5" s="533"/>
      <c r="E5" s="533"/>
      <c r="F5" s="533"/>
      <c r="G5" s="533"/>
      <c r="H5" s="533"/>
      <c r="I5" s="539"/>
      <c r="J5" s="535"/>
      <c r="K5" s="537"/>
      <c r="L5" s="533"/>
      <c r="M5" s="545"/>
      <c r="O5"/>
      <c r="P5"/>
      <c r="Q5"/>
      <c r="R5"/>
      <c r="S5"/>
      <c r="U5"/>
      <c r="V5"/>
      <c r="W5"/>
      <c r="X5"/>
      <c r="Y5"/>
      <c r="Z5"/>
    </row>
    <row r="6" spans="2:26" ht="15.75" customHeight="1">
      <c r="B6" s="532" t="s">
        <v>358</v>
      </c>
      <c r="C6" s="532" t="s">
        <v>364</v>
      </c>
      <c r="D6" s="532" t="s">
        <v>365</v>
      </c>
      <c r="E6" s="532">
        <v>30</v>
      </c>
      <c r="F6" s="532">
        <v>3</v>
      </c>
      <c r="G6" s="532">
        <v>1</v>
      </c>
      <c r="H6" s="532">
        <v>10</v>
      </c>
      <c r="I6" s="538">
        <f t="shared" si="2"/>
        <v>3</v>
      </c>
      <c r="J6" s="534">
        <f t="shared" si="0"/>
        <v>6.6807201268858085</v>
      </c>
      <c r="K6" s="536" t="str">
        <f>IF(I6&gt;6,"1",(IF(I6&gt;6,"1",IF(I6=6,"2",IF(I6&gt;=5,"3",IF(I6&gt;=3.7,"4",IF(I6&gt;=3.5,"5", IF(I6&gt;=3,"6", IF(I6&gt;=2.5,"7", IF(I6&gt;=2,"8",IF(I6&gt;=1.5,"9",IF(I6&gt;=1,"10","UN"))))))))))))</f>
        <v>6</v>
      </c>
      <c r="L6" s="532">
        <v>2</v>
      </c>
      <c r="M6" s="544">
        <f t="shared" si="1"/>
        <v>12</v>
      </c>
      <c r="N6"/>
      <c r="O6"/>
      <c r="P6"/>
      <c r="Q6"/>
      <c r="R6"/>
      <c r="S6"/>
      <c r="U6"/>
      <c r="V6"/>
      <c r="W6"/>
      <c r="X6"/>
      <c r="Y6"/>
      <c r="Z6"/>
    </row>
    <row r="7" spans="2:26" ht="15.75" customHeight="1">
      <c r="B7" s="533"/>
      <c r="C7" s="533"/>
      <c r="D7" s="533"/>
      <c r="E7" s="533"/>
      <c r="F7" s="533"/>
      <c r="G7" s="533"/>
      <c r="H7" s="533"/>
      <c r="I7" s="539"/>
      <c r="J7" s="535"/>
      <c r="K7" s="537"/>
      <c r="L7" s="533"/>
      <c r="M7" s="545"/>
      <c r="N7"/>
      <c r="O7"/>
      <c r="P7"/>
      <c r="Q7"/>
      <c r="R7"/>
      <c r="S7"/>
      <c r="U7"/>
      <c r="V7"/>
      <c r="W7"/>
      <c r="X7"/>
      <c r="Y7"/>
      <c r="Z7"/>
    </row>
    <row r="8" spans="2:26" ht="15.75" customHeight="1">
      <c r="B8" s="4" t="s">
        <v>362</v>
      </c>
      <c r="C8" s="4" t="s">
        <v>363</v>
      </c>
      <c r="D8" s="4" t="s">
        <v>366</v>
      </c>
      <c r="E8" s="4">
        <v>30</v>
      </c>
      <c r="F8" s="4">
        <v>3.6</v>
      </c>
      <c r="G8" s="4">
        <v>1.7</v>
      </c>
      <c r="H8" s="4">
        <v>23.35</v>
      </c>
      <c r="I8" s="520">
        <f>(H8-G8)/F8</f>
        <v>6.0138888888888893</v>
      </c>
      <c r="J8" s="4">
        <f xml:space="preserve"> ((1-NORMSDIST(I8-1.5))*1000000)/10000</f>
        <v>3.1824786514977887E-4</v>
      </c>
      <c r="K8" s="490" t="str">
        <f t="shared" ref="K8:K10" si="3">IF(I8&gt;6,"1",(IF(I8&gt;6,"1",IF(I8=6,"2",IF(I8&gt;=5,"3",IF(I8&gt;=3.7,"4",IF(I8&gt;=3.5,"5", IF(I8&gt;=3,"6", IF(I8&gt;=2.5,"7", IF(I8&gt;=2,"8",IF(I8&gt;=1.5,"9",IF(I8&gt;=1,"10","UN"))))))))))))</f>
        <v>1</v>
      </c>
      <c r="L8" s="4">
        <v>1</v>
      </c>
      <c r="M8" s="487">
        <f t="shared" si="1"/>
        <v>1</v>
      </c>
      <c r="N8"/>
      <c r="O8"/>
      <c r="P8"/>
      <c r="Q8"/>
      <c r="R8"/>
      <c r="S8"/>
      <c r="U8"/>
      <c r="V8"/>
      <c r="W8"/>
      <c r="X8"/>
      <c r="Y8"/>
      <c r="Z8"/>
    </row>
    <row r="9" spans="2:26">
      <c r="B9" s="4" t="s">
        <v>360</v>
      </c>
      <c r="C9" s="4" t="s">
        <v>363</v>
      </c>
      <c r="D9" s="4" t="s">
        <v>366</v>
      </c>
      <c r="E9" s="4">
        <v>30</v>
      </c>
      <c r="F9" s="4">
        <v>2.6</v>
      </c>
      <c r="G9" s="4">
        <v>2.2999999999999998</v>
      </c>
      <c r="H9" s="4">
        <v>15.49</v>
      </c>
      <c r="I9" s="520">
        <f>(H9-G9)/F9</f>
        <v>5.0730769230769237</v>
      </c>
      <c r="J9" s="4">
        <f t="shared" ref="J9:J11" si="4" xml:space="preserve"> ((1-NORMSDIST(I9-1.5))*1000000)/10000</f>
        <v>1.7640553230990896E-2</v>
      </c>
      <c r="K9" s="490" t="str">
        <f t="shared" si="3"/>
        <v>3</v>
      </c>
      <c r="L9" s="4">
        <v>1</v>
      </c>
      <c r="M9" s="487">
        <f t="shared" si="1"/>
        <v>3</v>
      </c>
      <c r="N9"/>
      <c r="O9"/>
      <c r="P9"/>
      <c r="Q9"/>
      <c r="R9"/>
      <c r="S9"/>
      <c r="U9"/>
      <c r="V9"/>
      <c r="W9"/>
      <c r="X9"/>
      <c r="Y9"/>
      <c r="Z9"/>
    </row>
    <row r="10" spans="2:26">
      <c r="B10" s="4" t="s">
        <v>359</v>
      </c>
      <c r="C10" s="4" t="s">
        <v>363</v>
      </c>
      <c r="D10" s="4" t="s">
        <v>366</v>
      </c>
      <c r="E10" s="4">
        <v>30</v>
      </c>
      <c r="F10" s="4">
        <v>1.7</v>
      </c>
      <c r="G10" s="4">
        <v>1.2</v>
      </c>
      <c r="H10" s="4">
        <v>8</v>
      </c>
      <c r="I10" s="520">
        <f>(H10-G10)/F10</f>
        <v>4</v>
      </c>
      <c r="J10" s="4">
        <f t="shared" si="4"/>
        <v>0.62096653257759371</v>
      </c>
      <c r="K10" s="490" t="str">
        <f t="shared" si="3"/>
        <v>4</v>
      </c>
      <c r="L10" s="4">
        <v>2</v>
      </c>
      <c r="M10" s="487">
        <f t="shared" si="1"/>
        <v>8</v>
      </c>
      <c r="N10"/>
      <c r="O10"/>
      <c r="P10"/>
      <c r="Q10"/>
      <c r="R10"/>
      <c r="S10"/>
      <c r="U10"/>
      <c r="V10"/>
      <c r="W10"/>
      <c r="X10"/>
      <c r="Y10"/>
      <c r="Z10"/>
    </row>
    <row r="11" spans="2:26">
      <c r="B11" s="530" t="s">
        <v>361</v>
      </c>
      <c r="C11" s="530" t="s">
        <v>363</v>
      </c>
      <c r="D11" s="530" t="s">
        <v>366</v>
      </c>
      <c r="E11" s="530">
        <v>30</v>
      </c>
      <c r="F11" s="530">
        <v>1.6</v>
      </c>
      <c r="G11" s="530">
        <v>1.2</v>
      </c>
      <c r="H11" s="530">
        <v>6</v>
      </c>
      <c r="I11" s="538">
        <f t="shared" ref="I11" si="5">(H11-G11)/F11</f>
        <v>2.9999999999999996</v>
      </c>
      <c r="J11" s="530">
        <f t="shared" si="4"/>
        <v>6.6807201268858307</v>
      </c>
      <c r="K11" s="536" t="str">
        <f>IF(I11&gt;6,"1",(IF(I11&gt;6,"1",IF(I11=6,"2",IF(I11&gt;=5,"3",IF(I11&gt;=3.7,"4",IF(I11&gt;=3.5,"5", IF(I11&gt;=3,"6", IF(I11&gt;=2.5,"7", IF(I11&gt;=2,"8",IF(I11&gt;=1.5,"9",IF(I11&gt;=1,"10","UN"))))))))))))</f>
        <v>6</v>
      </c>
      <c r="L11" s="530">
        <v>2</v>
      </c>
      <c r="M11" s="544">
        <f t="shared" si="1"/>
        <v>12</v>
      </c>
      <c r="N11"/>
      <c r="O11"/>
      <c r="P11"/>
      <c r="Q11"/>
      <c r="R11"/>
      <c r="S11"/>
      <c r="U11"/>
      <c r="V11"/>
      <c r="W11"/>
      <c r="X11"/>
      <c r="Y11"/>
      <c r="Z11"/>
    </row>
    <row r="12" spans="2:26">
      <c r="B12" s="531"/>
      <c r="C12" s="531"/>
      <c r="D12" s="531"/>
      <c r="E12" s="531"/>
      <c r="F12" s="531"/>
      <c r="G12" s="531"/>
      <c r="H12" s="531"/>
      <c r="I12" s="539"/>
      <c r="J12" s="531"/>
      <c r="K12" s="537"/>
      <c r="L12" s="531"/>
      <c r="M12" s="545"/>
      <c r="N12"/>
      <c r="O12"/>
      <c r="P12"/>
      <c r="Q12"/>
      <c r="R12"/>
      <c r="S12"/>
      <c r="U12"/>
      <c r="V12"/>
      <c r="W12"/>
      <c r="X12"/>
      <c r="Y12"/>
      <c r="Z12"/>
    </row>
  </sheetData>
  <mergeCells count="36">
    <mergeCell ref="G4:G5"/>
    <mergeCell ref="B4:B5"/>
    <mergeCell ref="C4:C5"/>
    <mergeCell ref="D4:D5"/>
    <mergeCell ref="E4:E5"/>
    <mergeCell ref="F4:F5"/>
    <mergeCell ref="B6:B7"/>
    <mergeCell ref="C6:C7"/>
    <mergeCell ref="D6:D7"/>
    <mergeCell ref="E6:E7"/>
    <mergeCell ref="F6:F7"/>
    <mergeCell ref="G11:G12"/>
    <mergeCell ref="H6:H7"/>
    <mergeCell ref="I6:I7"/>
    <mergeCell ref="J6:J7"/>
    <mergeCell ref="K6:K7"/>
    <mergeCell ref="G6:G7"/>
    <mergeCell ref="B11:B12"/>
    <mergeCell ref="C11:C12"/>
    <mergeCell ref="D11:D12"/>
    <mergeCell ref="E11:E12"/>
    <mergeCell ref="F11:F12"/>
    <mergeCell ref="M4:M5"/>
    <mergeCell ref="M6:M7"/>
    <mergeCell ref="M11:M12"/>
    <mergeCell ref="H11:H12"/>
    <mergeCell ref="I11:I12"/>
    <mergeCell ref="J11:J12"/>
    <mergeCell ref="K11:K12"/>
    <mergeCell ref="L11:L12"/>
    <mergeCell ref="L6:L7"/>
    <mergeCell ref="H4:H5"/>
    <mergeCell ref="I4:I5"/>
    <mergeCell ref="J4:J5"/>
    <mergeCell ref="K4:K5"/>
    <mergeCell ref="L4:L5"/>
  </mergeCells>
  <conditionalFormatting sqref="M2:M4 M6 M8:M11">
    <cfRule type="dataBar" priority="16">
      <dataBar>
        <cfvo type="min" val="0"/>
        <cfvo type="max" val="0"/>
        <color rgb="FFFF555A"/>
      </dataBar>
    </cfRule>
  </conditionalFormatting>
  <conditionalFormatting sqref="M8:M11">
    <cfRule type="dataBar" priority="15">
      <dataBar>
        <cfvo type="min" val="0"/>
        <cfvo type="max" val="0"/>
        <color rgb="FF00FF00"/>
      </dataBar>
    </cfRule>
  </conditionalFormatting>
  <conditionalFormatting sqref="I2:I4 I6 I8:I11">
    <cfRule type="cellIs" dxfId="179" priority="12" stopIfTrue="1" operator="lessThan">
      <formula>3.7</formula>
    </cfRule>
    <cfRule type="cellIs" dxfId="178" priority="13" stopIfTrue="1" operator="between">
      <formula>3.7</formula>
      <formula>5</formula>
    </cfRule>
    <cfRule type="cellIs" dxfId="177" priority="14" stopIfTrue="1" operator="greaterThan">
      <formula>5</formula>
    </cfRule>
  </conditionalFormatting>
  <conditionalFormatting sqref="K6 K8:K11 K2:K4">
    <cfRule type="containsText" dxfId="176" priority="2" stopIfTrue="1" operator="containsText" text="10">
      <formula>NOT(ISERROR(SEARCH("10",K2)))</formula>
    </cfRule>
    <cfRule type="containsText" dxfId="175" priority="3" stopIfTrue="1" operator="containsText" text="1">
      <formula>NOT(ISERROR(SEARCH("1",K2)))</formula>
    </cfRule>
    <cfRule type="containsText" dxfId="174" priority="4" stopIfTrue="1" operator="containsText" text="2">
      <formula>NOT(ISERROR(SEARCH("2",K2)))</formula>
    </cfRule>
    <cfRule type="containsText" dxfId="173" priority="5" stopIfTrue="1" operator="containsText" text="3">
      <formula>NOT(ISERROR(SEARCH("3",K2)))</formula>
    </cfRule>
    <cfRule type="containsText" dxfId="172" priority="6" stopIfTrue="1" operator="containsText" text="4">
      <formula>NOT(ISERROR(SEARCH("4",K2)))</formula>
    </cfRule>
    <cfRule type="containsText" dxfId="171" priority="7" stopIfTrue="1" operator="containsText" text="9">
      <formula>NOT(ISERROR(SEARCH("9",K2)))</formula>
    </cfRule>
    <cfRule type="containsText" dxfId="170" priority="8" stopIfTrue="1" operator="containsText" text="8">
      <formula>NOT(ISERROR(SEARCH("8",K2)))</formula>
    </cfRule>
    <cfRule type="containsText" dxfId="169" priority="9" stopIfTrue="1" operator="containsText" text="7">
      <formula>NOT(ISERROR(SEARCH("7",K2)))</formula>
    </cfRule>
    <cfRule type="containsText" dxfId="168" priority="10" stopIfTrue="1" operator="containsText" text="6">
      <formula>NOT(ISERROR(SEARCH("6",K2)))</formula>
    </cfRule>
    <cfRule type="containsText" dxfId="167" priority="11" stopIfTrue="1" operator="containsText" text="5">
      <formula>NOT(ISERROR(SEARCH("5",K2)))</formula>
    </cfRule>
  </conditionalFormatting>
  <conditionalFormatting sqref="K2:K12">
    <cfRule type="containsText" dxfId="166" priority="1" operator="containsText" text="UN">
      <formula>NOT(ISERROR(SEARCH("UN",K2)))</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sheetPr codeName="Лист4">
    <tabColor rgb="FF00FF00"/>
    <pageSetUpPr fitToPage="1"/>
  </sheetPr>
  <dimension ref="A1:AK479"/>
  <sheetViews>
    <sheetView showGridLines="0" zoomScaleNormal="100" workbookViewId="0">
      <pane xSplit="1" ySplit="1" topLeftCell="B2" activePane="bottomRight" state="frozen"/>
      <selection pane="topRight" activeCell="B1" sqref="B1"/>
      <selection pane="bottomLeft" activeCell="A2" sqref="A2"/>
      <selection pane="bottomRight" activeCell="U9" sqref="U9"/>
    </sheetView>
  </sheetViews>
  <sheetFormatPr defaultRowHeight="15"/>
  <cols>
    <col min="1" max="1" width="2.7109375" style="57" customWidth="1"/>
    <col min="2" max="2" width="4.42578125" style="430" customWidth="1"/>
    <col min="3" max="3" width="4.42578125" style="5" customWidth="1"/>
    <col min="4" max="4" width="14.85546875" style="5" customWidth="1"/>
    <col min="5" max="5" width="14.140625" style="430" customWidth="1"/>
    <col min="6" max="6" width="13.42578125" style="431" customWidth="1"/>
    <col min="7" max="7" width="5.28515625" style="432" customWidth="1"/>
    <col min="8" max="8" width="6.42578125" style="432" customWidth="1"/>
    <col min="9" max="9" width="5" style="433" customWidth="1"/>
    <col min="10" max="10" width="5.85546875" style="5" customWidth="1"/>
    <col min="11" max="11" width="7" style="5" customWidth="1"/>
    <col min="12" max="13" width="6.42578125" style="5" customWidth="1"/>
    <col min="14" max="14" width="7" style="5" customWidth="1"/>
    <col min="15" max="15" width="7.42578125" style="434" customWidth="1"/>
    <col min="16" max="16" width="8.42578125" style="434" customWidth="1"/>
    <col min="17" max="17" width="6.140625" customWidth="1"/>
    <col min="18" max="18" width="6.85546875" style="432" customWidth="1"/>
    <col min="19" max="19" width="38.7109375" style="432" customWidth="1"/>
    <col min="20" max="20" width="6.7109375" style="5" customWidth="1"/>
    <col min="21" max="21" width="17.42578125" style="5" customWidth="1"/>
    <col min="22" max="32" width="9.140625" style="5" customWidth="1"/>
    <col min="33" max="33" width="19.5703125" style="5" customWidth="1"/>
    <col min="34" max="34" width="9.85546875" style="5" customWidth="1"/>
    <col min="35" max="35" width="6.42578125" style="5" customWidth="1"/>
    <col min="36" max="36" width="10.85546875" style="5" customWidth="1"/>
    <col min="37" max="37" width="13.42578125" style="5" customWidth="1"/>
    <col min="38" max="38" width="14.140625" style="5" customWidth="1"/>
    <col min="39" max="39" width="16" style="5" bestFit="1" customWidth="1"/>
    <col min="40" max="40" width="11.28515625" style="5" bestFit="1" customWidth="1"/>
    <col min="41" max="41" width="4.140625" style="5" customWidth="1"/>
    <col min="42" max="42" width="7.85546875" style="5" customWidth="1"/>
    <col min="43" max="43" width="7" style="5" customWidth="1"/>
    <col min="44" max="16384" width="9.140625" style="5"/>
  </cols>
  <sheetData>
    <row r="1" spans="1:37" ht="15.75" customHeight="1">
      <c r="A1" s="5"/>
      <c r="B1" s="6" t="s">
        <v>0</v>
      </c>
      <c r="C1" s="6" t="s">
        <v>0</v>
      </c>
      <c r="D1" s="6" t="s">
        <v>3</v>
      </c>
      <c r="E1" s="7" t="s">
        <v>7</v>
      </c>
      <c r="F1" s="8" t="s">
        <v>8</v>
      </c>
      <c r="G1" s="9" t="s">
        <v>9</v>
      </c>
      <c r="H1" s="9" t="s">
        <v>10</v>
      </c>
      <c r="I1" s="10" t="s">
        <v>11</v>
      </c>
      <c r="J1" s="11" t="s">
        <v>12</v>
      </c>
      <c r="K1" s="6" t="s">
        <v>13</v>
      </c>
      <c r="L1" s="6" t="s">
        <v>14</v>
      </c>
      <c r="M1" s="12" t="s">
        <v>15</v>
      </c>
      <c r="N1" s="6" t="s">
        <v>16</v>
      </c>
      <c r="O1" s="13" t="s">
        <v>17</v>
      </c>
      <c r="P1" s="14" t="s">
        <v>18</v>
      </c>
      <c r="Q1" s="500" t="s">
        <v>369</v>
      </c>
      <c r="R1" s="15" t="s">
        <v>19</v>
      </c>
      <c r="S1" s="16" t="s">
        <v>20</v>
      </c>
      <c r="T1" s="17" t="s">
        <v>21</v>
      </c>
      <c r="U1" s="18" t="s">
        <v>22</v>
      </c>
      <c r="V1" s="19" t="s">
        <v>23</v>
      </c>
      <c r="W1" s="20" t="s">
        <v>24</v>
      </c>
      <c r="X1" s="21" t="s">
        <v>25</v>
      </c>
      <c r="Y1" s="22" t="s">
        <v>26</v>
      </c>
      <c r="Z1" s="23" t="s">
        <v>27</v>
      </c>
      <c r="AA1" s="24" t="s">
        <v>28</v>
      </c>
      <c r="AB1" s="25" t="s">
        <v>29</v>
      </c>
      <c r="AD1" s="26"/>
      <c r="AE1" s="26"/>
      <c r="AF1" s="26"/>
      <c r="AG1" s="26"/>
      <c r="AH1" s="26"/>
      <c r="AI1" s="26"/>
      <c r="AJ1" s="26"/>
      <c r="AK1" s="26"/>
    </row>
    <row r="2" spans="1:37" ht="15.75">
      <c r="A2" s="5"/>
      <c r="B2" s="633">
        <v>1</v>
      </c>
      <c r="C2" s="27">
        <v>1</v>
      </c>
      <c r="D2" s="28" t="s">
        <v>30</v>
      </c>
      <c r="E2" s="29" t="s">
        <v>31</v>
      </c>
      <c r="F2" s="30" t="s">
        <v>32</v>
      </c>
      <c r="G2" s="31" t="s">
        <v>33</v>
      </c>
      <c r="H2" s="32">
        <v>2.59</v>
      </c>
      <c r="I2" s="33">
        <v>0</v>
      </c>
      <c r="J2" s="34">
        <v>3.2</v>
      </c>
      <c r="K2" s="35">
        <v>4.75</v>
      </c>
      <c r="L2" s="36">
        <f t="shared" ref="L2:L41" si="0">J2/K2</f>
        <v>0.67368421052631577</v>
      </c>
      <c r="M2" s="37">
        <f>SQRT(POWER(H2,2)+POWER(J2,2))*1.96*SQRT(2)</f>
        <v>11.411206856419701</v>
      </c>
      <c r="N2" s="38">
        <v>10</v>
      </c>
      <c r="O2" s="39">
        <f t="shared" ref="O2:O65" si="1">(N2-I2)/H2</f>
        <v>3.8610038610038613</v>
      </c>
      <c r="P2" s="491">
        <f t="shared" ref="P2:P65" si="2" xml:space="preserve"> ((1-NORMSDIST(O2-1.5))*1000000)/10000</f>
        <v>0.91127704306397395</v>
      </c>
      <c r="Q2" s="513" t="str">
        <f t="shared" ref="Q2:Q65" si="3">IF(O2&gt;6,"1",(IF(O2&gt;6,"1",IF(O2=6,"2",IF(O2&gt;=5,"3",IF(O2&gt;=3.7,"4",IF(O2&gt;=3.5,"5", IF(O2&gt;=3,"6", IF(O2&gt;=2.5,"7", IF(O2&gt;=2,"8",IF(O2&gt;=1.5,"9",IF(O2&gt;=1,"10","UN"))))))))))))</f>
        <v>4</v>
      </c>
      <c r="R2" s="41">
        <f t="shared" ref="R2:R65" si="4">SQRT(POWER(3,2)*POWER(H2,2)+POWER(I2,2))</f>
        <v>7.77</v>
      </c>
      <c r="S2" s="42" t="str">
        <f t="shared" ref="S2:S65" si="5">IF(O2&gt;=6,"13s(N2,R1)",(IF(O2&gt;=6,"13s(N2,R1)",IF(O2&gt;=5,"13s/22s/R4s(N2,R1)",IF(O2&gt;=4,"13s/22s/R4s/41s(N4,R1/N2,R2)",IF(O2&gt;=3,"13s/22s/R4s/41s/8x(N4R2/N2R4)",IF(O2&gt;=2,"13s/22s/R4s/41s/10x(N5R2/N2R5)","Unaceptable")))))))</f>
        <v>13s/22s/R4s/41s/8x(N4R2/N2R4)</v>
      </c>
      <c r="T2" s="26"/>
      <c r="U2" s="26"/>
      <c r="V2" s="26"/>
      <c r="W2" s="26"/>
      <c r="X2" s="26"/>
      <c r="Y2" s="26"/>
      <c r="Z2" s="26"/>
      <c r="AA2" s="43"/>
      <c r="AB2" s="43"/>
      <c r="AC2" s="26"/>
      <c r="AD2" s="26"/>
      <c r="AE2" s="26"/>
      <c r="AF2" s="26"/>
      <c r="AG2" s="26"/>
      <c r="AH2" s="26"/>
      <c r="AI2" s="26"/>
      <c r="AJ2" s="26"/>
      <c r="AK2" s="26"/>
    </row>
    <row r="3" spans="1:37" ht="15.75">
      <c r="A3" s="5"/>
      <c r="B3" s="634"/>
      <c r="C3" s="44">
        <v>2</v>
      </c>
      <c r="D3" s="45" t="s">
        <v>30</v>
      </c>
      <c r="E3" s="46"/>
      <c r="F3" s="47" t="s">
        <v>34</v>
      </c>
      <c r="G3" s="31" t="s">
        <v>33</v>
      </c>
      <c r="H3" s="32">
        <v>1.73</v>
      </c>
      <c r="I3" s="33">
        <v>1</v>
      </c>
      <c r="J3" s="48">
        <f>J2</f>
        <v>3.2</v>
      </c>
      <c r="K3" s="49">
        <f>K2</f>
        <v>4.75</v>
      </c>
      <c r="L3" s="50">
        <f t="shared" si="0"/>
        <v>0.67368421052631577</v>
      </c>
      <c r="M3" s="51">
        <f>SQRT((J3*J3)+(H3*H3))*1.96*SQRT(2)</f>
        <v>10.083204712788492</v>
      </c>
      <c r="N3" s="52">
        <v>10</v>
      </c>
      <c r="O3" s="53">
        <f t="shared" si="1"/>
        <v>5.202312138728324</v>
      </c>
      <c r="P3" s="492">
        <f t="shared" si="2"/>
        <v>1.0682177258547476E-2</v>
      </c>
      <c r="Q3" s="514" t="str">
        <f t="shared" si="3"/>
        <v>3</v>
      </c>
      <c r="R3" s="55">
        <f t="shared" si="4"/>
        <v>5.2854611908517501</v>
      </c>
      <c r="S3" s="56" t="str">
        <f t="shared" si="5"/>
        <v>13s/22s/R4s(N2,R1)</v>
      </c>
      <c r="T3" s="26"/>
      <c r="U3" s="26"/>
      <c r="V3" s="26"/>
      <c r="W3" s="26"/>
      <c r="X3" s="26"/>
      <c r="Y3" s="26"/>
      <c r="Z3" s="26"/>
      <c r="AA3" s="57"/>
      <c r="AB3" s="57"/>
      <c r="AC3" s="26"/>
      <c r="AD3" s="26"/>
      <c r="AE3" s="26"/>
      <c r="AF3" s="26"/>
      <c r="AG3" s="26"/>
      <c r="AH3" s="26"/>
      <c r="AI3" s="26"/>
      <c r="AJ3" s="26"/>
      <c r="AK3" s="26"/>
    </row>
    <row r="4" spans="1:37" ht="15.75">
      <c r="A4" s="5"/>
      <c r="B4" s="633">
        <v>2</v>
      </c>
      <c r="C4" s="27">
        <v>3</v>
      </c>
      <c r="D4" s="28" t="s">
        <v>35</v>
      </c>
      <c r="E4" s="58" t="s">
        <v>36</v>
      </c>
      <c r="F4" s="59" t="s">
        <v>32</v>
      </c>
      <c r="G4" s="31" t="s">
        <v>37</v>
      </c>
      <c r="H4" s="32">
        <v>1.78</v>
      </c>
      <c r="I4" s="33">
        <v>1</v>
      </c>
      <c r="J4" s="34">
        <v>6.45</v>
      </c>
      <c r="K4" s="35">
        <v>26.1</v>
      </c>
      <c r="L4" s="36">
        <f t="shared" si="0"/>
        <v>0.2471264367816092</v>
      </c>
      <c r="M4" s="60">
        <f>SQRT(POWER(H4,2)+POWER(J4,2))*1.96*SQRT(2)</f>
        <v>18.546799693747705</v>
      </c>
      <c r="N4" s="61">
        <v>18.059999999999999</v>
      </c>
      <c r="O4" s="62">
        <f t="shared" si="1"/>
        <v>9.5842696629213471</v>
      </c>
      <c r="P4" s="40">
        <f t="shared" si="2"/>
        <v>3.3306690738754696E-14</v>
      </c>
      <c r="Q4" s="513" t="str">
        <f t="shared" si="3"/>
        <v>1</v>
      </c>
      <c r="R4" s="41">
        <f t="shared" si="4"/>
        <v>5.4328261521973991</v>
      </c>
      <c r="S4" s="42" t="str">
        <f t="shared" si="5"/>
        <v>13s(N2,R1)</v>
      </c>
      <c r="T4" s="26"/>
      <c r="U4" s="26"/>
      <c r="V4" s="26"/>
      <c r="W4" s="26"/>
      <c r="X4" s="26"/>
      <c r="Y4" s="26"/>
      <c r="Z4" s="26"/>
      <c r="AA4" s="57"/>
      <c r="AB4" s="57"/>
      <c r="AC4" s="26"/>
      <c r="AD4" s="26"/>
      <c r="AE4" s="26"/>
      <c r="AF4" s="26"/>
      <c r="AG4" s="26"/>
      <c r="AH4" s="26"/>
      <c r="AI4" s="26"/>
      <c r="AJ4" s="26"/>
      <c r="AK4" s="26"/>
    </row>
    <row r="5" spans="1:37" ht="15.75">
      <c r="A5" s="5"/>
      <c r="B5" s="634"/>
      <c r="C5" s="44">
        <v>4</v>
      </c>
      <c r="D5" s="45" t="s">
        <v>35</v>
      </c>
      <c r="E5" s="44"/>
      <c r="F5" s="63" t="s">
        <v>34</v>
      </c>
      <c r="G5" s="31" t="s">
        <v>37</v>
      </c>
      <c r="H5" s="32">
        <v>1.86</v>
      </c>
      <c r="I5" s="33">
        <v>2</v>
      </c>
      <c r="J5" s="48">
        <f>J4</f>
        <v>6.45</v>
      </c>
      <c r="K5" s="49">
        <f>K4</f>
        <v>26.1</v>
      </c>
      <c r="L5" s="50">
        <f t="shared" si="0"/>
        <v>0.2471264367816092</v>
      </c>
      <c r="M5" s="64">
        <f>SQRT((J5*J5)+(H5*H5))*1.96*SQRT(2)</f>
        <v>18.607018211416896</v>
      </c>
      <c r="N5" s="65">
        <v>18.059999999999999</v>
      </c>
      <c r="O5" s="66">
        <f t="shared" si="1"/>
        <v>8.6344086021505362</v>
      </c>
      <c r="P5" s="54">
        <f t="shared" si="2"/>
        <v>4.8605564018089353E-11</v>
      </c>
      <c r="Q5" s="514" t="str">
        <f t="shared" si="3"/>
        <v>1</v>
      </c>
      <c r="R5" s="55">
        <f t="shared" si="4"/>
        <v>5.9275964774940615</v>
      </c>
      <c r="S5" s="56" t="str">
        <f t="shared" si="5"/>
        <v>13s(N2,R1)</v>
      </c>
      <c r="T5" s="26"/>
      <c r="U5" s="26"/>
      <c r="V5" s="26"/>
      <c r="W5" s="26"/>
      <c r="X5" s="26"/>
      <c r="Y5" s="26"/>
      <c r="Z5" s="26"/>
      <c r="AA5" s="57"/>
      <c r="AB5" s="57"/>
      <c r="AC5" s="26"/>
      <c r="AD5" s="26"/>
      <c r="AE5" s="26"/>
      <c r="AF5" s="26"/>
      <c r="AG5" s="26"/>
      <c r="AH5" s="26"/>
      <c r="AI5" s="26"/>
      <c r="AJ5" s="26"/>
      <c r="AK5" s="26"/>
    </row>
    <row r="6" spans="1:37" ht="15.75">
      <c r="A6" s="5"/>
      <c r="B6" s="633">
        <v>3</v>
      </c>
      <c r="C6" s="27">
        <v>5</v>
      </c>
      <c r="D6" s="28" t="s">
        <v>38</v>
      </c>
      <c r="E6" s="29" t="s">
        <v>36</v>
      </c>
      <c r="F6" s="59" t="s">
        <v>32</v>
      </c>
      <c r="G6" s="31" t="s">
        <v>37</v>
      </c>
      <c r="H6" s="32">
        <v>1.81</v>
      </c>
      <c r="I6" s="33">
        <v>1</v>
      </c>
      <c r="J6" s="34">
        <v>19.399999999999999</v>
      </c>
      <c r="K6" s="35">
        <v>41.6</v>
      </c>
      <c r="L6" s="36">
        <f t="shared" si="0"/>
        <v>0.4663461538461538</v>
      </c>
      <c r="M6" s="37">
        <f>SQRT(POWER(H6,2)+POWER(J6,2))*1.96*SQRT(2)</f>
        <v>54.007592832119443</v>
      </c>
      <c r="N6" s="67">
        <v>13.74</v>
      </c>
      <c r="O6" s="36">
        <f t="shared" si="1"/>
        <v>7.0386740331491708</v>
      </c>
      <c r="P6" s="40">
        <f t="shared" si="2"/>
        <v>1.5238514783355583E-6</v>
      </c>
      <c r="Q6" s="513" t="str">
        <f t="shared" si="3"/>
        <v>1</v>
      </c>
      <c r="R6" s="41">
        <f t="shared" si="4"/>
        <v>5.5213132495811177</v>
      </c>
      <c r="S6" s="42" t="str">
        <f t="shared" si="5"/>
        <v>13s(N2,R1)</v>
      </c>
      <c r="T6" s="26"/>
      <c r="U6" s="26"/>
      <c r="V6" s="26"/>
      <c r="W6" s="26"/>
      <c r="X6" s="26"/>
      <c r="Y6" s="26"/>
      <c r="Z6" s="26"/>
      <c r="AA6" s="57"/>
      <c r="AB6" s="57"/>
      <c r="AC6" s="26"/>
      <c r="AD6" s="26"/>
      <c r="AE6" s="26"/>
      <c r="AF6" s="26"/>
      <c r="AG6" s="26"/>
      <c r="AH6" s="26"/>
      <c r="AI6" s="26"/>
      <c r="AJ6" s="26"/>
      <c r="AK6" s="26"/>
    </row>
    <row r="7" spans="1:37" ht="15.75">
      <c r="A7" s="5"/>
      <c r="B7" s="634"/>
      <c r="C7" s="44">
        <v>6</v>
      </c>
      <c r="D7" s="45" t="s">
        <v>38</v>
      </c>
      <c r="E7" s="44"/>
      <c r="F7" s="63" t="s">
        <v>34</v>
      </c>
      <c r="G7" s="31" t="s">
        <v>37</v>
      </c>
      <c r="H7" s="32">
        <v>1.08</v>
      </c>
      <c r="I7" s="33">
        <v>0</v>
      </c>
      <c r="J7" s="48">
        <f>J6</f>
        <v>19.399999999999999</v>
      </c>
      <c r="K7" s="49">
        <f>K6</f>
        <v>41.6</v>
      </c>
      <c r="L7" s="50">
        <f t="shared" si="0"/>
        <v>0.4663461538461538</v>
      </c>
      <c r="M7" s="51">
        <f>SQRT((J7*J7)+(H7*H7))*1.96*SQRT(2)</f>
        <v>53.857319247062414</v>
      </c>
      <c r="N7" s="68">
        <v>13.74</v>
      </c>
      <c r="O7" s="50">
        <f t="shared" si="1"/>
        <v>12.722222222222221</v>
      </c>
      <c r="P7" s="54">
        <f t="shared" si="2"/>
        <v>0</v>
      </c>
      <c r="Q7" s="514" t="str">
        <f t="shared" si="3"/>
        <v>1</v>
      </c>
      <c r="R7" s="55">
        <f t="shared" si="4"/>
        <v>3.24</v>
      </c>
      <c r="S7" s="56" t="str">
        <f t="shared" si="5"/>
        <v>13s(N2,R1)</v>
      </c>
      <c r="T7" s="26"/>
      <c r="U7" s="26"/>
      <c r="V7" s="26"/>
      <c r="W7" s="26"/>
      <c r="X7" s="26"/>
      <c r="Y7" s="26"/>
      <c r="Z7" s="26"/>
      <c r="AA7" s="57"/>
      <c r="AB7" s="57"/>
      <c r="AC7" s="26"/>
      <c r="AD7" s="26"/>
      <c r="AE7" s="26"/>
      <c r="AF7" s="26"/>
      <c r="AG7" s="26"/>
      <c r="AH7" s="26"/>
      <c r="AI7" s="26"/>
      <c r="AJ7" s="26"/>
      <c r="AK7" s="26"/>
    </row>
    <row r="8" spans="1:37" ht="15.75">
      <c r="A8" s="5"/>
      <c r="B8" s="633">
        <v>4</v>
      </c>
      <c r="C8" s="27">
        <v>7</v>
      </c>
      <c r="D8" s="28" t="s">
        <v>39</v>
      </c>
      <c r="E8" s="29" t="s">
        <v>36</v>
      </c>
      <c r="F8" s="59" t="s">
        <v>32</v>
      </c>
      <c r="G8" s="69" t="s">
        <v>40</v>
      </c>
      <c r="H8" s="32">
        <v>2.5299999999999998</v>
      </c>
      <c r="I8" s="33">
        <v>1</v>
      </c>
      <c r="J8" s="34">
        <v>19.399999999999999</v>
      </c>
      <c r="K8" s="35">
        <v>41.6</v>
      </c>
      <c r="L8" s="36">
        <f t="shared" si="0"/>
        <v>0.4663461538461538</v>
      </c>
      <c r="M8" s="37">
        <f>SQRT(POWER(H8,2)+POWER(J8,2))*1.96*SQRT(2)</f>
        <v>54.229406661699706</v>
      </c>
      <c r="N8" s="67">
        <v>13.74</v>
      </c>
      <c r="O8" s="36">
        <f t="shared" si="1"/>
        <v>5.0355731225296445</v>
      </c>
      <c r="P8" s="40">
        <f t="shared" si="2"/>
        <v>2.0344580855646832E-2</v>
      </c>
      <c r="Q8" s="513" t="str">
        <f t="shared" si="3"/>
        <v>3</v>
      </c>
      <c r="R8" s="41">
        <f t="shared" si="4"/>
        <v>7.6555927268892772</v>
      </c>
      <c r="S8" s="42" t="str">
        <f t="shared" si="5"/>
        <v>13s/22s/R4s(N2,R1)</v>
      </c>
      <c r="T8" s="26"/>
      <c r="U8" s="26"/>
      <c r="V8" s="26"/>
      <c r="W8" s="26"/>
      <c r="X8" s="26"/>
      <c r="Y8" s="26"/>
      <c r="Z8" s="26"/>
      <c r="AA8" s="57"/>
      <c r="AB8" s="57"/>
      <c r="AC8" s="26"/>
      <c r="AD8" s="26"/>
      <c r="AE8" s="26"/>
      <c r="AF8" s="26"/>
      <c r="AG8" s="26"/>
      <c r="AH8" s="26"/>
      <c r="AI8" s="26"/>
      <c r="AJ8" s="26"/>
      <c r="AK8" s="26"/>
    </row>
    <row r="9" spans="1:37" ht="15.75">
      <c r="A9" s="5"/>
      <c r="B9" s="634"/>
      <c r="C9" s="44">
        <v>8</v>
      </c>
      <c r="D9" s="45" t="s">
        <v>39</v>
      </c>
      <c r="E9" s="44"/>
      <c r="F9" s="63" t="s">
        <v>34</v>
      </c>
      <c r="G9" s="31" t="s">
        <v>40</v>
      </c>
      <c r="H9" s="32">
        <v>1.21</v>
      </c>
      <c r="I9" s="33">
        <v>1</v>
      </c>
      <c r="J9" s="48">
        <f>J8</f>
        <v>19.399999999999999</v>
      </c>
      <c r="K9" s="49">
        <f>K8</f>
        <v>41.6</v>
      </c>
      <c r="L9" s="50">
        <f t="shared" si="0"/>
        <v>0.4663461538461538</v>
      </c>
      <c r="M9" s="51">
        <f>SQRT((J9*J9)+(H9*H9))*1.96*SQRT(2)</f>
        <v>53.878549768159132</v>
      </c>
      <c r="N9" s="68">
        <v>13.74</v>
      </c>
      <c r="O9" s="50">
        <f t="shared" si="1"/>
        <v>10.528925619834711</v>
      </c>
      <c r="P9" s="54">
        <f t="shared" si="2"/>
        <v>0</v>
      </c>
      <c r="Q9" s="514" t="str">
        <f t="shared" si="3"/>
        <v>1</v>
      </c>
      <c r="R9" s="55">
        <f t="shared" si="4"/>
        <v>3.7652224369882852</v>
      </c>
      <c r="S9" s="56" t="str">
        <f t="shared" si="5"/>
        <v>13s(N2,R1)</v>
      </c>
      <c r="T9" s="26"/>
      <c r="U9" s="26"/>
      <c r="V9" s="26"/>
      <c r="W9" s="26"/>
      <c r="X9" s="26"/>
      <c r="Y9" s="26"/>
      <c r="Z9" s="26"/>
      <c r="AA9" s="57"/>
      <c r="AB9" s="57"/>
      <c r="AC9" s="26"/>
      <c r="AD9" s="26"/>
      <c r="AE9" s="26"/>
      <c r="AF9" s="26"/>
      <c r="AG9" s="26"/>
      <c r="AH9" s="26"/>
      <c r="AI9" s="26"/>
      <c r="AJ9" s="26"/>
      <c r="AK9" s="26"/>
    </row>
    <row r="10" spans="1:37" ht="15.75">
      <c r="A10" s="5"/>
      <c r="B10" s="633">
        <v>5</v>
      </c>
      <c r="C10" s="27">
        <v>9</v>
      </c>
      <c r="D10" s="28" t="s">
        <v>41</v>
      </c>
      <c r="E10" s="70" t="s">
        <v>36</v>
      </c>
      <c r="F10" s="59" t="s">
        <v>32</v>
      </c>
      <c r="G10" s="31" t="s">
        <v>37</v>
      </c>
      <c r="H10" s="32">
        <v>1.28</v>
      </c>
      <c r="I10" s="33">
        <v>0</v>
      </c>
      <c r="J10" s="71">
        <v>8.6999999999999993</v>
      </c>
      <c r="K10" s="72">
        <v>28.3</v>
      </c>
      <c r="L10" s="36">
        <f t="shared" si="0"/>
        <v>0.30742049469964661</v>
      </c>
      <c r="M10" s="73">
        <f>SQRT(POWER(H10,2)+POWER(J10,2))*1.96*SQRT(2)</f>
        <v>24.374773083661722</v>
      </c>
      <c r="N10" s="74">
        <v>18.600000000000001</v>
      </c>
      <c r="O10" s="36">
        <f t="shared" si="1"/>
        <v>14.53125</v>
      </c>
      <c r="P10" s="40">
        <f t="shared" si="2"/>
        <v>0</v>
      </c>
      <c r="Q10" s="513" t="str">
        <f t="shared" si="3"/>
        <v>1</v>
      </c>
      <c r="R10" s="41">
        <f t="shared" si="4"/>
        <v>3.8400000000000003</v>
      </c>
      <c r="S10" s="42" t="str">
        <f t="shared" si="5"/>
        <v>13s(N2,R1)</v>
      </c>
      <c r="T10" s="26"/>
      <c r="U10" s="26"/>
      <c r="V10" s="26"/>
      <c r="W10" s="26"/>
      <c r="X10" s="26"/>
      <c r="Y10" s="26"/>
      <c r="Z10" s="26"/>
      <c r="AA10" s="57"/>
      <c r="AB10" s="57"/>
      <c r="AC10" s="26"/>
      <c r="AD10" s="26"/>
      <c r="AE10" s="26"/>
      <c r="AF10" s="26"/>
      <c r="AG10" s="26"/>
      <c r="AH10" s="26"/>
      <c r="AI10" s="26"/>
      <c r="AJ10" s="26"/>
      <c r="AK10" s="26"/>
    </row>
    <row r="11" spans="1:37" ht="15.75">
      <c r="A11" s="5"/>
      <c r="B11" s="634"/>
      <c r="C11" s="44">
        <v>10</v>
      </c>
      <c r="D11" s="45" t="s">
        <v>41</v>
      </c>
      <c r="E11" s="44"/>
      <c r="F11" s="63" t="s">
        <v>34</v>
      </c>
      <c r="G11" s="31" t="s">
        <v>37</v>
      </c>
      <c r="H11" s="32">
        <v>1.55</v>
      </c>
      <c r="I11" s="33">
        <v>2</v>
      </c>
      <c r="J11" s="75">
        <f>J10</f>
        <v>8.6999999999999993</v>
      </c>
      <c r="K11" s="76">
        <f>K10</f>
        <v>28.3</v>
      </c>
      <c r="L11" s="50">
        <f t="shared" si="0"/>
        <v>0.30742049469964661</v>
      </c>
      <c r="M11" s="77">
        <f>SQRT((J11*J11)+(H11*H11))*1.96*SQRT(2)</f>
        <v>24.494903469905733</v>
      </c>
      <c r="N11" s="78">
        <v>18.600000000000001</v>
      </c>
      <c r="O11" s="50">
        <f t="shared" si="1"/>
        <v>10.70967741935484</v>
      </c>
      <c r="P11" s="54">
        <f t="shared" si="2"/>
        <v>0</v>
      </c>
      <c r="Q11" s="514" t="str">
        <f t="shared" si="3"/>
        <v>1</v>
      </c>
      <c r="R11" s="55">
        <f t="shared" si="4"/>
        <v>5.0618672444069492</v>
      </c>
      <c r="S11" s="56" t="str">
        <f t="shared" si="5"/>
        <v>13s(N2,R1)</v>
      </c>
      <c r="T11" s="26"/>
      <c r="U11" s="26"/>
      <c r="V11" s="26"/>
      <c r="W11" s="26"/>
      <c r="X11" s="26"/>
      <c r="Y11" s="26"/>
      <c r="Z11" s="26"/>
      <c r="AA11" s="57"/>
      <c r="AB11" s="57"/>
      <c r="AC11" s="26"/>
      <c r="AD11" s="26"/>
      <c r="AE11" s="26"/>
      <c r="AF11" s="26"/>
      <c r="AG11" s="26"/>
      <c r="AH11" s="26"/>
      <c r="AI11" s="26"/>
      <c r="AJ11" s="26"/>
      <c r="AK11" s="26"/>
    </row>
    <row r="12" spans="1:37" ht="15.75">
      <c r="A12" s="5"/>
      <c r="B12" s="633">
        <v>6</v>
      </c>
      <c r="C12" s="27">
        <v>11</v>
      </c>
      <c r="D12" s="28" t="s">
        <v>42</v>
      </c>
      <c r="E12" s="70" t="s">
        <v>36</v>
      </c>
      <c r="F12" s="79" t="s">
        <v>43</v>
      </c>
      <c r="G12" s="69" t="s">
        <v>44</v>
      </c>
      <c r="H12" s="32">
        <v>1.45</v>
      </c>
      <c r="I12" s="33">
        <v>2</v>
      </c>
      <c r="J12" s="80">
        <v>94</v>
      </c>
      <c r="K12" s="81">
        <v>46</v>
      </c>
      <c r="L12" s="82">
        <f t="shared" si="0"/>
        <v>2.0434782608695654</v>
      </c>
      <c r="M12" s="83">
        <f>SQRT((J12*J12)+(H18*H18))*1.96*SQRT(2)</f>
        <v>260.68736831691717</v>
      </c>
      <c r="N12" s="84">
        <v>51.86</v>
      </c>
      <c r="O12" s="82">
        <f>(N12-I18)/H18</f>
        <v>17.286666666666665</v>
      </c>
      <c r="P12" s="40">
        <f t="shared" si="2"/>
        <v>0</v>
      </c>
      <c r="Q12" s="513" t="str">
        <f t="shared" si="3"/>
        <v>1</v>
      </c>
      <c r="R12" s="41">
        <f>SQRT(POWER(3,2)*POWER(H18,2)+POWER(I18,2))</f>
        <v>9</v>
      </c>
      <c r="S12" s="85" t="str">
        <f t="shared" si="5"/>
        <v>13s(N2,R1)</v>
      </c>
      <c r="T12" s="26"/>
      <c r="U12" s="26"/>
      <c r="V12" s="26"/>
      <c r="W12" s="26"/>
      <c r="X12" s="26"/>
      <c r="Y12" s="26"/>
      <c r="Z12" s="26"/>
      <c r="AA12" s="57"/>
      <c r="AB12" s="57"/>
      <c r="AC12" s="26"/>
      <c r="AD12" s="26"/>
      <c r="AE12" s="26"/>
      <c r="AF12" s="26"/>
      <c r="AG12" s="26"/>
      <c r="AH12" s="26"/>
      <c r="AI12" s="26"/>
      <c r="AJ12" s="26"/>
      <c r="AK12" s="26"/>
    </row>
    <row r="13" spans="1:37" ht="15.75">
      <c r="A13" s="5"/>
      <c r="B13" s="634"/>
      <c r="C13" s="44">
        <v>12</v>
      </c>
      <c r="D13" s="45" t="s">
        <v>42</v>
      </c>
      <c r="E13" s="86"/>
      <c r="F13" s="87" t="s">
        <v>45</v>
      </c>
      <c r="G13" s="31" t="s">
        <v>44</v>
      </c>
      <c r="H13" s="32">
        <v>1.27</v>
      </c>
      <c r="I13" s="33">
        <v>2</v>
      </c>
      <c r="J13" s="80">
        <v>94</v>
      </c>
      <c r="K13" s="81">
        <v>46</v>
      </c>
      <c r="L13" s="82">
        <f t="shared" si="0"/>
        <v>2.0434782608695654</v>
      </c>
      <c r="M13" s="83">
        <f>SQRT((J13*J13)+(H19*H19))*1.96*SQRT(2)</f>
        <v>260.62476635899361</v>
      </c>
      <c r="N13" s="68">
        <v>51.86</v>
      </c>
      <c r="O13" s="82">
        <f>(N13-I19)/H19</f>
        <v>23.330275229357795</v>
      </c>
      <c r="P13" s="54">
        <f t="shared" si="2"/>
        <v>0</v>
      </c>
      <c r="Q13" s="514" t="str">
        <f t="shared" si="3"/>
        <v>1</v>
      </c>
      <c r="R13" s="55">
        <f>SQRT(POWER(3,2)*POWER(H19,2)+POWER(I19,2))</f>
        <v>6.6160108826996353</v>
      </c>
      <c r="S13" s="85" t="str">
        <f t="shared" si="5"/>
        <v>13s(N2,R1)</v>
      </c>
      <c r="T13" s="26"/>
      <c r="U13" s="26"/>
      <c r="V13" s="26"/>
      <c r="W13" s="26"/>
      <c r="X13" s="26"/>
      <c r="Y13" s="26"/>
      <c r="Z13" s="26"/>
      <c r="AA13" s="57"/>
      <c r="AB13" s="57"/>
      <c r="AC13" s="26"/>
      <c r="AD13" s="26"/>
      <c r="AE13" s="26"/>
      <c r="AF13" s="26"/>
      <c r="AG13" s="26"/>
      <c r="AH13" s="26"/>
      <c r="AI13" s="26"/>
      <c r="AJ13" s="26"/>
      <c r="AK13" s="26"/>
    </row>
    <row r="14" spans="1:37" ht="15.75">
      <c r="A14" s="5"/>
      <c r="B14" s="633">
        <v>7</v>
      </c>
      <c r="C14" s="27">
        <v>13</v>
      </c>
      <c r="D14" s="28" t="s">
        <v>46</v>
      </c>
      <c r="E14" s="70" t="s">
        <v>36</v>
      </c>
      <c r="F14" s="59" t="s">
        <v>32</v>
      </c>
      <c r="G14" s="31" t="s">
        <v>37</v>
      </c>
      <c r="H14" s="32">
        <v>1.97</v>
      </c>
      <c r="I14" s="33">
        <v>2</v>
      </c>
      <c r="J14" s="71">
        <v>12.3</v>
      </c>
      <c r="K14" s="72">
        <v>23.1</v>
      </c>
      <c r="L14" s="36">
        <f t="shared" si="0"/>
        <v>0.53246753246753242</v>
      </c>
      <c r="M14" s="73">
        <f>SQRT(POWER(H14,2)+POWER(J14,2))*1.96*SQRT(2)</f>
        <v>34.528380484465245</v>
      </c>
      <c r="N14" s="88">
        <v>16.690000000000001</v>
      </c>
      <c r="O14" s="36">
        <f t="shared" si="1"/>
        <v>7.4568527918781733</v>
      </c>
      <c r="P14" s="40">
        <f t="shared" si="2"/>
        <v>1.2857083175887851E-7</v>
      </c>
      <c r="Q14" s="513" t="str">
        <f t="shared" si="3"/>
        <v>1</v>
      </c>
      <c r="R14" s="41">
        <f t="shared" si="4"/>
        <v>6.2392387356151069</v>
      </c>
      <c r="S14" s="42" t="str">
        <f t="shared" si="5"/>
        <v>13s(N2,R1)</v>
      </c>
      <c r="T14" s="26"/>
      <c r="U14" s="26"/>
      <c r="V14" s="26"/>
      <c r="W14" s="26"/>
      <c r="X14" s="26"/>
      <c r="Y14" s="26"/>
      <c r="Z14" s="26"/>
      <c r="AA14" s="57"/>
      <c r="AB14" s="57"/>
      <c r="AC14" s="26"/>
      <c r="AD14" s="26"/>
      <c r="AE14" s="26"/>
      <c r="AF14" s="26"/>
      <c r="AG14" s="26"/>
      <c r="AH14" s="26"/>
      <c r="AI14" s="26"/>
      <c r="AJ14" s="26"/>
      <c r="AK14" s="26"/>
    </row>
    <row r="15" spans="1:37" ht="15.75">
      <c r="A15" s="5"/>
      <c r="B15" s="634"/>
      <c r="C15" s="44">
        <v>14</v>
      </c>
      <c r="D15" s="45" t="s">
        <v>46</v>
      </c>
      <c r="E15" s="44"/>
      <c r="F15" s="63" t="s">
        <v>34</v>
      </c>
      <c r="G15" s="31" t="s">
        <v>37</v>
      </c>
      <c r="H15" s="32">
        <v>1.61</v>
      </c>
      <c r="I15" s="33">
        <v>1</v>
      </c>
      <c r="J15" s="75">
        <f>J14</f>
        <v>12.3</v>
      </c>
      <c r="K15" s="76">
        <f>K14</f>
        <v>23.1</v>
      </c>
      <c r="L15" s="50">
        <f t="shared" si="0"/>
        <v>0.53246753246753242</v>
      </c>
      <c r="M15" s="77">
        <f>SQRT((J15*J15)+(H15*H15))*1.96*SQRT(2)</f>
        <v>34.384690644529584</v>
      </c>
      <c r="N15" s="89">
        <v>16.690000000000001</v>
      </c>
      <c r="O15" s="50">
        <f t="shared" si="1"/>
        <v>9.7453416149068328</v>
      </c>
      <c r="P15" s="54">
        <f t="shared" si="2"/>
        <v>1.1102230246251565E-14</v>
      </c>
      <c r="Q15" s="514" t="str">
        <f t="shared" si="3"/>
        <v>1</v>
      </c>
      <c r="R15" s="55">
        <f t="shared" si="4"/>
        <v>4.932433476490079</v>
      </c>
      <c r="S15" s="56" t="str">
        <f t="shared" si="5"/>
        <v>13s(N2,R1)</v>
      </c>
      <c r="T15" s="26"/>
      <c r="U15" s="26"/>
      <c r="V15" s="26"/>
      <c r="W15" s="26"/>
      <c r="X15" s="26"/>
      <c r="Y15" s="26"/>
      <c r="Z15" s="26"/>
      <c r="AA15" s="57"/>
      <c r="AB15" s="57"/>
      <c r="AC15" s="26"/>
      <c r="AD15" s="26"/>
      <c r="AE15" s="26"/>
      <c r="AF15" s="26"/>
      <c r="AG15" s="26"/>
      <c r="AH15" s="26"/>
      <c r="AI15" s="26"/>
      <c r="AJ15" s="26"/>
      <c r="AK15" s="26"/>
    </row>
    <row r="16" spans="1:37" ht="15.75">
      <c r="A16" s="5"/>
      <c r="B16" s="633">
        <v>8</v>
      </c>
      <c r="C16" s="27">
        <v>15</v>
      </c>
      <c r="D16" s="28" t="s">
        <v>47</v>
      </c>
      <c r="E16" s="70" t="s">
        <v>36</v>
      </c>
      <c r="F16" s="59" t="s">
        <v>32</v>
      </c>
      <c r="G16" s="31" t="s">
        <v>48</v>
      </c>
      <c r="H16" s="32">
        <v>1.36</v>
      </c>
      <c r="I16" s="33">
        <v>1</v>
      </c>
      <c r="J16" s="71">
        <v>12.3</v>
      </c>
      <c r="K16" s="72">
        <v>23.1</v>
      </c>
      <c r="L16" s="36">
        <f t="shared" si="0"/>
        <v>0.53246753246753242</v>
      </c>
      <c r="M16" s="73">
        <f>SQRT(POWER(H16,2)+POWER(J16,2))*1.96*SQRT(2)</f>
        <v>34.301635161024038</v>
      </c>
      <c r="N16" s="88">
        <v>16.690000000000001</v>
      </c>
      <c r="O16" s="36">
        <f t="shared" si="1"/>
        <v>11.536764705882353</v>
      </c>
      <c r="P16" s="40">
        <f t="shared" si="2"/>
        <v>0</v>
      </c>
      <c r="Q16" s="513" t="str">
        <f t="shared" si="3"/>
        <v>1</v>
      </c>
      <c r="R16" s="41">
        <f t="shared" si="4"/>
        <v>4.2007618356674312</v>
      </c>
      <c r="S16" s="42" t="str">
        <f t="shared" si="5"/>
        <v>13s(N2,R1)</v>
      </c>
      <c r="T16" s="26"/>
      <c r="U16" s="26"/>
      <c r="V16" s="26"/>
      <c r="W16" s="26"/>
      <c r="X16" s="26"/>
      <c r="Y16" s="26"/>
      <c r="Z16" s="26"/>
      <c r="AA16" s="57"/>
      <c r="AB16" s="57"/>
      <c r="AC16" s="26"/>
      <c r="AD16" s="26"/>
      <c r="AE16" s="26"/>
      <c r="AF16" s="26"/>
      <c r="AG16" s="26"/>
      <c r="AH16" s="26"/>
      <c r="AI16" s="26"/>
      <c r="AJ16" s="26"/>
      <c r="AK16" s="26"/>
    </row>
    <row r="17" spans="1:37" ht="15.75">
      <c r="A17" s="5"/>
      <c r="B17" s="634"/>
      <c r="C17" s="44">
        <v>16</v>
      </c>
      <c r="D17" s="45" t="s">
        <v>47</v>
      </c>
      <c r="E17" s="44"/>
      <c r="F17" s="63" t="s">
        <v>34</v>
      </c>
      <c r="G17" s="31" t="s">
        <v>48</v>
      </c>
      <c r="H17" s="32">
        <v>1.98</v>
      </c>
      <c r="I17" s="33">
        <v>2</v>
      </c>
      <c r="J17" s="75">
        <f>J16</f>
        <v>12.3</v>
      </c>
      <c r="K17" s="76">
        <f>K16</f>
        <v>23.1</v>
      </c>
      <c r="L17" s="50">
        <f t="shared" si="0"/>
        <v>0.53246753246753242</v>
      </c>
      <c r="M17" s="83">
        <f>SQRT((J17*J17)+(H17*H17))*1.96*SQRT(2)</f>
        <v>34.532774943233278</v>
      </c>
      <c r="N17" s="89">
        <v>16.690000000000001</v>
      </c>
      <c r="O17" s="82">
        <f t="shared" si="1"/>
        <v>7.4191919191919196</v>
      </c>
      <c r="P17" s="54">
        <f t="shared" si="2"/>
        <v>1.6176362471753691E-7</v>
      </c>
      <c r="Q17" s="514" t="str">
        <f t="shared" si="3"/>
        <v>1</v>
      </c>
      <c r="R17" s="494">
        <f t="shared" si="4"/>
        <v>6.2676630413575998</v>
      </c>
      <c r="S17" s="85" t="str">
        <f t="shared" si="5"/>
        <v>13s(N2,R1)</v>
      </c>
      <c r="T17" s="26"/>
      <c r="U17" s="26"/>
      <c r="V17" s="26"/>
      <c r="W17" s="26"/>
      <c r="X17" s="26"/>
      <c r="Y17" s="26"/>
      <c r="Z17" s="26"/>
      <c r="AA17" s="57"/>
      <c r="AB17" s="57"/>
      <c r="AC17" s="26"/>
      <c r="AD17" s="26"/>
      <c r="AE17" s="26"/>
      <c r="AF17" s="26"/>
      <c r="AG17" s="26"/>
      <c r="AH17" s="26"/>
      <c r="AI17" s="26"/>
      <c r="AJ17" s="26"/>
      <c r="AK17" s="26"/>
    </row>
    <row r="18" spans="1:37" ht="15.75">
      <c r="A18" s="5"/>
      <c r="B18" s="633">
        <v>9</v>
      </c>
      <c r="C18" s="27">
        <v>17</v>
      </c>
      <c r="D18" s="28" t="s">
        <v>49</v>
      </c>
      <c r="E18" s="70" t="s">
        <v>31</v>
      </c>
      <c r="F18" s="59" t="s">
        <v>32</v>
      </c>
      <c r="G18" s="31" t="s">
        <v>33</v>
      </c>
      <c r="H18" s="32">
        <v>3</v>
      </c>
      <c r="I18" s="33">
        <v>0</v>
      </c>
      <c r="J18" s="71">
        <v>12.1</v>
      </c>
      <c r="K18" s="72">
        <v>18.7</v>
      </c>
      <c r="L18" s="39">
        <f t="shared" si="0"/>
        <v>0.6470588235294118</v>
      </c>
      <c r="M18" s="37">
        <f>SQRT((J18*J18)+(H18*H18))*1.96*SQRT(2)</f>
        <v>34.554972319479582</v>
      </c>
      <c r="N18" s="90">
        <v>15.55</v>
      </c>
      <c r="O18" s="36">
        <f t="shared" si="1"/>
        <v>5.1833333333333336</v>
      </c>
      <c r="P18" s="40">
        <f t="shared" si="2"/>
        <v>1.15101908334303E-2</v>
      </c>
      <c r="Q18" s="513" t="str">
        <f t="shared" si="3"/>
        <v>3</v>
      </c>
      <c r="R18" s="495">
        <f t="shared" si="4"/>
        <v>9</v>
      </c>
      <c r="S18" s="42" t="str">
        <f t="shared" si="5"/>
        <v>13s/22s/R4s(N2,R1)</v>
      </c>
      <c r="T18" s="26"/>
      <c r="U18" s="26"/>
      <c r="V18" s="26"/>
      <c r="W18" s="26"/>
      <c r="X18" s="26"/>
      <c r="Y18" s="26"/>
      <c r="Z18" s="26"/>
      <c r="AA18" s="57"/>
      <c r="AB18" s="57"/>
      <c r="AC18" s="26"/>
      <c r="AD18" s="26"/>
      <c r="AE18" s="26"/>
      <c r="AF18" s="26"/>
      <c r="AG18" s="26"/>
      <c r="AH18" s="26"/>
      <c r="AI18" s="26"/>
      <c r="AJ18" s="26"/>
      <c r="AK18" s="26"/>
    </row>
    <row r="19" spans="1:37" ht="15.75">
      <c r="A19" s="5"/>
      <c r="B19" s="634"/>
      <c r="C19" s="44">
        <v>18</v>
      </c>
      <c r="D19" s="45" t="s">
        <v>49</v>
      </c>
      <c r="E19" s="44"/>
      <c r="F19" s="63" t="s">
        <v>34</v>
      </c>
      <c r="G19" s="31" t="s">
        <v>37</v>
      </c>
      <c r="H19" s="32">
        <v>2.1800000000000002</v>
      </c>
      <c r="I19" s="33">
        <v>1</v>
      </c>
      <c r="J19" s="75">
        <f>J18</f>
        <v>12.1</v>
      </c>
      <c r="K19" s="76">
        <f>K18</f>
        <v>18.7</v>
      </c>
      <c r="L19" s="53">
        <f t="shared" si="0"/>
        <v>0.6470588235294118</v>
      </c>
      <c r="M19" s="51">
        <f>SQRT((J19*J19)+(H19*H19))*1.96*SQRT(2)</f>
        <v>34.079479920914281</v>
      </c>
      <c r="N19" s="91">
        <v>15.55</v>
      </c>
      <c r="O19" s="50">
        <f t="shared" si="1"/>
        <v>6.6743119266055047</v>
      </c>
      <c r="P19" s="54">
        <f t="shared" si="2"/>
        <v>1.1437619718002168E-5</v>
      </c>
      <c r="Q19" s="514" t="str">
        <f t="shared" si="3"/>
        <v>1</v>
      </c>
      <c r="R19" s="496">
        <f t="shared" si="4"/>
        <v>6.6160108826996353</v>
      </c>
      <c r="S19" s="56" t="str">
        <f t="shared" si="5"/>
        <v>13s(N2,R1)</v>
      </c>
      <c r="T19" s="26"/>
      <c r="U19" s="26"/>
      <c r="V19" s="26"/>
      <c r="W19" s="26"/>
      <c r="X19" s="26"/>
      <c r="Y19" s="26"/>
      <c r="Z19" s="26"/>
      <c r="AA19" s="57"/>
      <c r="AB19" s="57"/>
      <c r="AC19" s="26"/>
      <c r="AD19" s="26"/>
      <c r="AE19" s="26"/>
      <c r="AF19" s="26"/>
      <c r="AG19" s="26"/>
      <c r="AH19" s="26"/>
      <c r="AI19" s="26"/>
      <c r="AJ19" s="26"/>
      <c r="AK19" s="26"/>
    </row>
    <row r="20" spans="1:37" ht="15.75">
      <c r="A20" s="5"/>
      <c r="B20" s="633">
        <v>10</v>
      </c>
      <c r="C20" s="27">
        <v>19</v>
      </c>
      <c r="D20" s="28" t="s">
        <v>50</v>
      </c>
      <c r="E20" s="70" t="s">
        <v>31</v>
      </c>
      <c r="F20" s="59" t="s">
        <v>32</v>
      </c>
      <c r="G20" s="31" t="s">
        <v>33</v>
      </c>
      <c r="H20" s="32">
        <v>1.65</v>
      </c>
      <c r="I20" s="33">
        <v>1</v>
      </c>
      <c r="J20" s="71">
        <v>2.1</v>
      </c>
      <c r="K20" s="72">
        <v>2.5</v>
      </c>
      <c r="L20" s="36">
        <f t="shared" si="0"/>
        <v>0.84000000000000008</v>
      </c>
      <c r="M20" s="83">
        <f>SQRT(POWER(H20,2)+POWER(J20,2))*1.96*SQRT(2)</f>
        <v>7.4027308474643334</v>
      </c>
      <c r="N20" s="92">
        <v>10</v>
      </c>
      <c r="O20" s="82">
        <f t="shared" si="1"/>
        <v>5.454545454545455</v>
      </c>
      <c r="P20" s="40">
        <f t="shared" si="2"/>
        <v>3.8340146646831386E-3</v>
      </c>
      <c r="Q20" s="513" t="str">
        <f t="shared" si="3"/>
        <v>3</v>
      </c>
      <c r="R20" s="494">
        <f t="shared" si="4"/>
        <v>5.05</v>
      </c>
      <c r="S20" s="85" t="str">
        <f t="shared" si="5"/>
        <v>13s/22s/R4s(N2,R1)</v>
      </c>
      <c r="T20" s="26"/>
      <c r="U20" s="26"/>
      <c r="V20" s="26"/>
      <c r="W20" s="26"/>
      <c r="X20" s="26"/>
      <c r="Y20" s="26"/>
      <c r="Z20" s="26"/>
      <c r="AA20" s="43"/>
      <c r="AB20" s="43"/>
      <c r="AC20" s="26"/>
      <c r="AD20" s="26"/>
      <c r="AE20" s="26"/>
      <c r="AF20" s="26"/>
      <c r="AG20" s="26"/>
      <c r="AH20" s="26"/>
      <c r="AI20" s="26"/>
      <c r="AJ20" s="26"/>
      <c r="AK20" s="26"/>
    </row>
    <row r="21" spans="1:37" ht="15.75">
      <c r="A21" s="5"/>
      <c r="B21" s="634"/>
      <c r="C21" s="44">
        <v>20</v>
      </c>
      <c r="D21" s="45" t="s">
        <v>50</v>
      </c>
      <c r="E21" s="44"/>
      <c r="F21" s="63" t="s">
        <v>34</v>
      </c>
      <c r="G21" s="31" t="s">
        <v>33</v>
      </c>
      <c r="H21" s="32">
        <v>1.64</v>
      </c>
      <c r="I21" s="33">
        <v>2</v>
      </c>
      <c r="J21" s="75">
        <f>J20</f>
        <v>2.1</v>
      </c>
      <c r="K21" s="76">
        <f>K20</f>
        <v>2.5</v>
      </c>
      <c r="L21" s="50">
        <f t="shared" si="0"/>
        <v>0.84000000000000008</v>
      </c>
      <c r="M21" s="77">
        <f>SQRT((J21*J21)+(H21*H21))*1.96*SQRT(2)</f>
        <v>7.385637868187148</v>
      </c>
      <c r="N21" s="93">
        <v>10</v>
      </c>
      <c r="O21" s="50">
        <f t="shared" si="1"/>
        <v>4.8780487804878048</v>
      </c>
      <c r="P21" s="54">
        <f t="shared" si="2"/>
        <v>3.6501064755212198E-2</v>
      </c>
      <c r="Q21" s="514" t="str">
        <f t="shared" si="3"/>
        <v>4</v>
      </c>
      <c r="R21" s="55">
        <f t="shared" si="4"/>
        <v>5.3109697796165243</v>
      </c>
      <c r="S21" s="56" t="str">
        <f t="shared" si="5"/>
        <v>13s/22s/R4s/41s(N4,R1/N2,R2)</v>
      </c>
      <c r="T21" s="26"/>
      <c r="U21" s="26"/>
      <c r="V21" s="26"/>
      <c r="W21" s="26"/>
      <c r="X21" s="26"/>
      <c r="Y21" s="26"/>
      <c r="Z21" s="26"/>
      <c r="AA21" s="43"/>
      <c r="AB21" s="43"/>
      <c r="AC21" s="26"/>
      <c r="AD21" s="26"/>
      <c r="AE21" s="26"/>
      <c r="AF21" s="26"/>
      <c r="AG21" s="26"/>
      <c r="AH21" s="26"/>
      <c r="AI21" s="26"/>
      <c r="AJ21" s="26"/>
      <c r="AK21" s="26"/>
    </row>
    <row r="22" spans="1:37" ht="15.75">
      <c r="A22" s="5"/>
      <c r="B22" s="633">
        <v>11</v>
      </c>
      <c r="C22" s="27">
        <v>21</v>
      </c>
      <c r="D22" s="94" t="s">
        <v>51</v>
      </c>
      <c r="E22" s="70" t="s">
        <v>31</v>
      </c>
      <c r="F22" s="79" t="s">
        <v>43</v>
      </c>
      <c r="G22" s="31" t="s">
        <v>44</v>
      </c>
      <c r="H22" s="32">
        <v>1.53</v>
      </c>
      <c r="I22" s="33">
        <v>1</v>
      </c>
      <c r="J22" s="95">
        <v>27.5</v>
      </c>
      <c r="K22" s="72">
        <v>36.6</v>
      </c>
      <c r="L22" s="82">
        <f t="shared" si="0"/>
        <v>0.75136612021857918</v>
      </c>
      <c r="M22" s="83">
        <f t="shared" ref="M22:M23" si="6">SQRT((J22*J22)+(H22*H22))*1.96*SQRT(2)</f>
        <v>76.343995198574717</v>
      </c>
      <c r="N22" s="88">
        <v>34.1</v>
      </c>
      <c r="O22" s="36">
        <f t="shared" si="1"/>
        <v>21.633986928104576</v>
      </c>
      <c r="P22" s="40">
        <f t="shared" si="2"/>
        <v>0</v>
      </c>
      <c r="Q22" s="513" t="str">
        <f t="shared" si="3"/>
        <v>1</v>
      </c>
      <c r="R22" s="494">
        <f t="shared" si="4"/>
        <v>4.6976696350424643</v>
      </c>
      <c r="S22" s="42" t="str">
        <f t="shared" si="5"/>
        <v>13s(N2,R1)</v>
      </c>
      <c r="T22" s="26"/>
      <c r="U22" s="26"/>
      <c r="V22" s="26"/>
      <c r="W22" s="26"/>
      <c r="X22" s="26"/>
      <c r="Y22" s="26"/>
      <c r="Z22" s="26"/>
      <c r="AA22" s="43"/>
      <c r="AB22" s="43"/>
      <c r="AC22" s="26"/>
      <c r="AD22" s="26"/>
      <c r="AE22" s="26"/>
      <c r="AF22" s="26"/>
      <c r="AG22" s="26"/>
      <c r="AH22" s="26"/>
      <c r="AI22" s="26"/>
      <c r="AJ22" s="26"/>
      <c r="AK22" s="26"/>
    </row>
    <row r="23" spans="1:37" ht="15.75">
      <c r="A23" s="5"/>
      <c r="B23" s="634"/>
      <c r="C23" s="44">
        <v>22</v>
      </c>
      <c r="D23" s="94" t="s">
        <v>51</v>
      </c>
      <c r="E23" s="86"/>
      <c r="F23" s="87" t="s">
        <v>45</v>
      </c>
      <c r="G23" s="31" t="s">
        <v>44</v>
      </c>
      <c r="H23" s="32">
        <v>1.1599999999999999</v>
      </c>
      <c r="I23" s="33">
        <v>1</v>
      </c>
      <c r="J23" s="96">
        <v>27.5</v>
      </c>
      <c r="K23" s="76">
        <v>36.6</v>
      </c>
      <c r="L23" s="82">
        <f t="shared" si="0"/>
        <v>0.75136612021857918</v>
      </c>
      <c r="M23" s="83">
        <f t="shared" si="6"/>
        <v>76.293895653059963</v>
      </c>
      <c r="N23" s="89">
        <v>34.1</v>
      </c>
      <c r="O23" s="50">
        <f t="shared" si="1"/>
        <v>28.534482758620694</v>
      </c>
      <c r="P23" s="54">
        <f t="shared" si="2"/>
        <v>0</v>
      </c>
      <c r="Q23" s="514" t="str">
        <f t="shared" si="3"/>
        <v>1</v>
      </c>
      <c r="R23" s="494">
        <f t="shared" si="4"/>
        <v>3.6208286344426739</v>
      </c>
      <c r="S23" s="56" t="str">
        <f t="shared" si="5"/>
        <v>13s(N2,R1)</v>
      </c>
      <c r="T23" s="26"/>
      <c r="U23" s="26"/>
      <c r="V23" s="26"/>
      <c r="W23" s="26"/>
      <c r="X23" s="26"/>
      <c r="Y23" s="26"/>
      <c r="Z23" s="26"/>
      <c r="AA23" s="43"/>
      <c r="AB23" s="43"/>
      <c r="AC23" s="26"/>
      <c r="AD23" s="26"/>
      <c r="AE23" s="26"/>
      <c r="AF23" s="26"/>
      <c r="AG23" s="26"/>
      <c r="AH23" s="26"/>
      <c r="AI23" s="26"/>
      <c r="AJ23" s="26"/>
      <c r="AK23" s="26"/>
    </row>
    <row r="24" spans="1:37" ht="15.75">
      <c r="A24" s="5"/>
      <c r="B24" s="633">
        <v>12</v>
      </c>
      <c r="C24" s="27">
        <v>23</v>
      </c>
      <c r="D24" s="28" t="s">
        <v>52</v>
      </c>
      <c r="E24" s="70" t="s">
        <v>36</v>
      </c>
      <c r="F24" s="59" t="s">
        <v>32</v>
      </c>
      <c r="G24" s="31" t="s">
        <v>37</v>
      </c>
      <c r="H24" s="32">
        <v>1.64</v>
      </c>
      <c r="I24" s="33">
        <v>1</v>
      </c>
      <c r="J24" s="71">
        <v>6.1</v>
      </c>
      <c r="K24" s="72">
        <v>18.2</v>
      </c>
      <c r="L24" s="36">
        <f t="shared" si="0"/>
        <v>0.33516483516483514</v>
      </c>
      <c r="M24" s="73">
        <f>SQRT(POWER(H24,2)+POWER(J24,2))*1.96*SQRT(2)</f>
        <v>17.508758000497924</v>
      </c>
      <c r="N24" s="97">
        <v>14.75</v>
      </c>
      <c r="O24" s="36">
        <f t="shared" si="1"/>
        <v>8.3841463414634152</v>
      </c>
      <c r="P24" s="40">
        <f t="shared" si="2"/>
        <v>2.9067859230735849E-10</v>
      </c>
      <c r="Q24" s="513" t="str">
        <f t="shared" si="3"/>
        <v>1</v>
      </c>
      <c r="R24" s="41">
        <f t="shared" si="4"/>
        <v>5.0205975739945536</v>
      </c>
      <c r="S24" s="42" t="str">
        <f t="shared" si="5"/>
        <v>13s(N2,R1)</v>
      </c>
      <c r="T24" s="26"/>
      <c r="U24" s="26"/>
      <c r="V24" s="26"/>
      <c r="W24" s="26"/>
      <c r="X24" s="26"/>
      <c r="Y24" s="26"/>
      <c r="Z24" s="26"/>
      <c r="AA24" s="26"/>
      <c r="AB24" s="43"/>
      <c r="AC24" s="26"/>
      <c r="AD24" s="26"/>
      <c r="AE24" s="26"/>
      <c r="AF24" s="26"/>
      <c r="AG24" s="26"/>
      <c r="AH24" s="26"/>
      <c r="AI24" s="26"/>
      <c r="AJ24" s="26"/>
      <c r="AK24" s="26"/>
    </row>
    <row r="25" spans="1:37" ht="15.75">
      <c r="A25" s="5"/>
      <c r="B25" s="634"/>
      <c r="C25" s="44">
        <v>24</v>
      </c>
      <c r="D25" s="45" t="s">
        <v>52</v>
      </c>
      <c r="E25" s="98"/>
      <c r="F25" s="63" t="s">
        <v>34</v>
      </c>
      <c r="G25" s="31" t="s">
        <v>37</v>
      </c>
      <c r="H25" s="32">
        <v>1.3</v>
      </c>
      <c r="I25" s="33">
        <v>0</v>
      </c>
      <c r="J25" s="75">
        <f>J24</f>
        <v>6.1</v>
      </c>
      <c r="K25" s="76">
        <f>K24</f>
        <v>18.2</v>
      </c>
      <c r="L25" s="50">
        <f t="shared" si="0"/>
        <v>0.33516483516483514</v>
      </c>
      <c r="M25" s="77">
        <f>SQRT((J25*J25)+(H25*H25))*1.96*SQRT(2)</f>
        <v>17.288044423820757</v>
      </c>
      <c r="N25" s="99">
        <v>14.75</v>
      </c>
      <c r="O25" s="50">
        <f t="shared" si="1"/>
        <v>11.346153846153845</v>
      </c>
      <c r="P25" s="54">
        <f t="shared" si="2"/>
        <v>0</v>
      </c>
      <c r="Q25" s="514" t="str">
        <f t="shared" si="3"/>
        <v>1</v>
      </c>
      <c r="R25" s="55">
        <f t="shared" si="4"/>
        <v>3.9</v>
      </c>
      <c r="S25" s="56" t="str">
        <f t="shared" si="5"/>
        <v>13s(N2,R1)</v>
      </c>
      <c r="T25" s="26"/>
      <c r="U25" s="26"/>
      <c r="V25" s="26"/>
      <c r="W25" s="26"/>
      <c r="X25" s="26"/>
      <c r="Y25" s="26"/>
      <c r="Z25" s="26"/>
      <c r="AA25" s="26"/>
      <c r="AB25" s="43"/>
      <c r="AC25" s="26"/>
      <c r="AD25" s="26"/>
      <c r="AE25" s="26"/>
      <c r="AF25" s="26"/>
      <c r="AG25" s="26"/>
      <c r="AH25" s="26"/>
      <c r="AI25" s="26"/>
      <c r="AJ25" s="26"/>
      <c r="AK25" s="26"/>
    </row>
    <row r="26" spans="1:37" ht="15.75">
      <c r="A26" s="5"/>
      <c r="B26" s="633">
        <v>13</v>
      </c>
      <c r="C26" s="27">
        <v>25</v>
      </c>
      <c r="D26" s="28" t="s">
        <v>53</v>
      </c>
      <c r="E26" s="70" t="s">
        <v>31</v>
      </c>
      <c r="F26" s="59" t="s">
        <v>32</v>
      </c>
      <c r="G26" s="31" t="s">
        <v>33</v>
      </c>
      <c r="H26" s="32">
        <v>1.35</v>
      </c>
      <c r="I26" s="33">
        <v>0</v>
      </c>
      <c r="J26" s="71">
        <v>3.6</v>
      </c>
      <c r="K26" s="72">
        <v>6.4</v>
      </c>
      <c r="L26" s="36">
        <f t="shared" si="0"/>
        <v>0.5625</v>
      </c>
      <c r="M26" s="73">
        <f>SQRT(POWER(H26,2)+POWER(J26,2))*1.96*SQRT(2)</f>
        <v>10.657246548710413</v>
      </c>
      <c r="N26" s="100">
        <v>8</v>
      </c>
      <c r="O26" s="36">
        <f t="shared" si="1"/>
        <v>5.9259259259259256</v>
      </c>
      <c r="P26" s="40">
        <f t="shared" si="2"/>
        <v>4.8014737645818428E-4</v>
      </c>
      <c r="Q26" s="513" t="str">
        <f t="shared" si="3"/>
        <v>3</v>
      </c>
      <c r="R26" s="41">
        <f t="shared" si="4"/>
        <v>4.0500000000000007</v>
      </c>
      <c r="S26" s="42" t="str">
        <f t="shared" si="5"/>
        <v>13s/22s/R4s(N2,R1)</v>
      </c>
      <c r="T26" s="26"/>
      <c r="U26" s="26"/>
      <c r="V26" s="26"/>
      <c r="W26" s="26"/>
      <c r="X26" s="26"/>
      <c r="Y26" s="26"/>
      <c r="Z26" s="26"/>
      <c r="AA26" s="26"/>
      <c r="AB26" s="43"/>
      <c r="AC26" s="26"/>
      <c r="AD26" s="26"/>
      <c r="AE26" s="26"/>
      <c r="AF26" s="26"/>
      <c r="AG26" s="26"/>
      <c r="AH26" s="26"/>
      <c r="AI26" s="26"/>
      <c r="AJ26" s="26"/>
      <c r="AK26" s="26"/>
    </row>
    <row r="27" spans="1:37" ht="15.75">
      <c r="A27" s="5"/>
      <c r="B27" s="635"/>
      <c r="C27" s="44">
        <v>26</v>
      </c>
      <c r="D27" s="101" t="s">
        <v>53</v>
      </c>
      <c r="E27" s="98"/>
      <c r="F27" s="94" t="s">
        <v>34</v>
      </c>
      <c r="G27" s="31" t="s">
        <v>33</v>
      </c>
      <c r="H27" s="32">
        <v>1.23</v>
      </c>
      <c r="I27" s="33">
        <v>1</v>
      </c>
      <c r="J27" s="75">
        <f>J26</f>
        <v>3.6</v>
      </c>
      <c r="K27" s="76">
        <f>K26</f>
        <v>6.4</v>
      </c>
      <c r="L27" s="50">
        <f t="shared" si="0"/>
        <v>0.5625</v>
      </c>
      <c r="M27" s="77">
        <f>SQRT((J27*J27)+(H27*H27))*1.96*SQRT(2)</f>
        <v>10.545055015503712</v>
      </c>
      <c r="N27" s="100">
        <v>8</v>
      </c>
      <c r="O27" s="50">
        <f t="shared" si="1"/>
        <v>5.691056910569106</v>
      </c>
      <c r="P27" s="54">
        <f t="shared" si="2"/>
        <v>1.3882899845718555E-3</v>
      </c>
      <c r="Q27" s="514" t="str">
        <f t="shared" si="3"/>
        <v>3</v>
      </c>
      <c r="R27" s="55">
        <f t="shared" si="4"/>
        <v>3.8231008357091496</v>
      </c>
      <c r="S27" s="56" t="str">
        <f t="shared" si="5"/>
        <v>13s/22s/R4s(N2,R1)</v>
      </c>
      <c r="T27" s="26"/>
      <c r="U27" s="26"/>
      <c r="V27" s="26"/>
      <c r="W27" s="26"/>
      <c r="X27" s="26"/>
      <c r="Y27" s="26"/>
      <c r="Z27" s="26"/>
      <c r="AA27" s="26"/>
      <c r="AB27" s="43"/>
      <c r="AC27" s="26"/>
      <c r="AD27" s="26"/>
      <c r="AE27" s="26"/>
      <c r="AF27" s="26"/>
      <c r="AG27" s="26"/>
      <c r="AH27" s="26"/>
      <c r="AI27" s="26"/>
      <c r="AJ27" s="26"/>
      <c r="AK27" s="26"/>
    </row>
    <row r="28" spans="1:37" ht="15.75">
      <c r="A28" s="5"/>
      <c r="B28" s="633">
        <v>14</v>
      </c>
      <c r="C28" s="27">
        <v>27</v>
      </c>
      <c r="D28" s="28" t="s">
        <v>54</v>
      </c>
      <c r="E28" s="70" t="s">
        <v>31</v>
      </c>
      <c r="F28" s="79" t="s">
        <v>43</v>
      </c>
      <c r="G28" s="31" t="s">
        <v>55</v>
      </c>
      <c r="H28" s="102">
        <v>1.8</v>
      </c>
      <c r="I28" s="33">
        <v>0</v>
      </c>
      <c r="J28" s="80">
        <v>38.299999999999997</v>
      </c>
      <c r="K28" s="81">
        <v>37.6</v>
      </c>
      <c r="L28" s="36">
        <f t="shared" si="0"/>
        <v>1.0186170212765957</v>
      </c>
      <c r="M28" s="103">
        <f>SQRT((J28*J28)+(H28*H28))*1.96*SQRT(2)</f>
        <v>106.2793621358352</v>
      </c>
      <c r="N28" s="104">
        <v>45</v>
      </c>
      <c r="O28" s="36">
        <f t="shared" si="1"/>
        <v>25</v>
      </c>
      <c r="P28" s="40">
        <f t="shared" si="2"/>
        <v>0</v>
      </c>
      <c r="Q28" s="513" t="str">
        <f t="shared" si="3"/>
        <v>1</v>
      </c>
      <c r="R28" s="41">
        <f t="shared" si="4"/>
        <v>5.4</v>
      </c>
      <c r="S28" s="42" t="str">
        <f t="shared" si="5"/>
        <v>13s(N2,R1)</v>
      </c>
      <c r="T28" s="26"/>
      <c r="U28" s="26"/>
      <c r="V28" s="26"/>
      <c r="W28" s="26"/>
      <c r="X28" s="26"/>
      <c r="Y28" s="26"/>
      <c r="Z28" s="26"/>
      <c r="AA28" s="26"/>
      <c r="AB28" s="43"/>
      <c r="AC28" s="26"/>
      <c r="AD28" s="26"/>
      <c r="AE28" s="26"/>
      <c r="AF28" s="26"/>
      <c r="AG28" s="26"/>
      <c r="AH28" s="26"/>
      <c r="AI28" s="26"/>
      <c r="AJ28" s="26"/>
      <c r="AK28" s="26"/>
    </row>
    <row r="29" spans="1:37" ht="15.75">
      <c r="A29" s="5"/>
      <c r="B29" s="634"/>
      <c r="C29" s="44">
        <v>28</v>
      </c>
      <c r="D29" s="45" t="s">
        <v>54</v>
      </c>
      <c r="E29" s="105"/>
      <c r="F29" s="87" t="s">
        <v>45</v>
      </c>
      <c r="G29" s="31" t="s">
        <v>55</v>
      </c>
      <c r="H29" s="102">
        <v>2.1</v>
      </c>
      <c r="I29" s="33">
        <v>0</v>
      </c>
      <c r="J29" s="80">
        <v>38.299999999999997</v>
      </c>
      <c r="K29" s="81">
        <v>37.6</v>
      </c>
      <c r="L29" s="50">
        <f t="shared" si="0"/>
        <v>1.0186170212765957</v>
      </c>
      <c r="M29" s="106">
        <f>SQRT((J29*J29)+(H29*H29))*1.96*SQRT(2)</f>
        <v>106.32164483302542</v>
      </c>
      <c r="N29" s="107">
        <v>45</v>
      </c>
      <c r="O29" s="50">
        <f t="shared" si="1"/>
        <v>21.428571428571427</v>
      </c>
      <c r="P29" s="54">
        <f t="shared" si="2"/>
        <v>0</v>
      </c>
      <c r="Q29" s="514" t="str">
        <f t="shared" si="3"/>
        <v>1</v>
      </c>
      <c r="R29" s="55">
        <f t="shared" si="4"/>
        <v>6.3</v>
      </c>
      <c r="S29" s="56" t="str">
        <f t="shared" si="5"/>
        <v>13s(N2,R1)</v>
      </c>
      <c r="T29" s="26"/>
      <c r="U29" s="26"/>
      <c r="V29" s="26"/>
      <c r="W29" s="26"/>
      <c r="X29" s="26"/>
      <c r="Y29" s="26"/>
      <c r="Z29" s="26"/>
      <c r="AA29" s="26"/>
      <c r="AB29" s="43"/>
      <c r="AC29" s="26"/>
      <c r="AD29" s="26"/>
      <c r="AE29" s="26"/>
      <c r="AF29" s="26"/>
      <c r="AG29" s="26"/>
      <c r="AH29" s="26"/>
      <c r="AI29" s="26"/>
      <c r="AJ29" s="26"/>
      <c r="AK29" s="26"/>
    </row>
    <row r="30" spans="1:37" ht="15.75">
      <c r="A30" s="5"/>
      <c r="B30" s="633">
        <v>15</v>
      </c>
      <c r="C30" s="27">
        <v>29</v>
      </c>
      <c r="D30" s="28" t="s">
        <v>56</v>
      </c>
      <c r="E30" s="70" t="s">
        <v>31</v>
      </c>
      <c r="F30" s="59" t="s">
        <v>32</v>
      </c>
      <c r="G30" s="31" t="s">
        <v>57</v>
      </c>
      <c r="H30" s="32">
        <v>4.6900000000000004</v>
      </c>
      <c r="I30" s="33">
        <v>0</v>
      </c>
      <c r="J30" s="71">
        <v>26.5</v>
      </c>
      <c r="K30" s="72">
        <v>23.2</v>
      </c>
      <c r="L30" s="36">
        <f t="shared" si="0"/>
        <v>1.142241379310345</v>
      </c>
      <c r="M30" s="73">
        <f>SQRT(POWER(H30,2)+POWER(J30,2))*1.96*SQRT(2)</f>
        <v>74.595761511764195</v>
      </c>
      <c r="N30" s="108">
        <v>30.7</v>
      </c>
      <c r="O30" s="36">
        <f t="shared" si="1"/>
        <v>6.5458422174840081</v>
      </c>
      <c r="P30" s="40">
        <f t="shared" si="2"/>
        <v>2.2576395997120358E-5</v>
      </c>
      <c r="Q30" s="513" t="str">
        <f t="shared" si="3"/>
        <v>1</v>
      </c>
      <c r="R30" s="41">
        <f t="shared" si="4"/>
        <v>14.07</v>
      </c>
      <c r="S30" s="42" t="str">
        <f t="shared" si="5"/>
        <v>13s(N2,R1)</v>
      </c>
      <c r="T30" s="26"/>
      <c r="U30" s="26"/>
      <c r="V30" s="26"/>
      <c r="W30" s="26"/>
      <c r="X30" s="26"/>
      <c r="Y30" s="26"/>
      <c r="Z30" s="26"/>
      <c r="AA30" s="26"/>
      <c r="AB30" s="43"/>
      <c r="AC30" s="26"/>
      <c r="AD30" s="26"/>
      <c r="AE30" s="26"/>
      <c r="AF30" s="26"/>
      <c r="AG30" s="26"/>
      <c r="AH30" s="26"/>
      <c r="AI30" s="26"/>
      <c r="AJ30" s="26"/>
      <c r="AK30" s="26"/>
    </row>
    <row r="31" spans="1:37" ht="15.75">
      <c r="A31" s="5"/>
      <c r="B31" s="635"/>
      <c r="C31" s="44">
        <v>30</v>
      </c>
      <c r="D31" s="45" t="s">
        <v>56</v>
      </c>
      <c r="E31" s="98"/>
      <c r="F31" s="63" t="s">
        <v>34</v>
      </c>
      <c r="G31" s="31" t="s">
        <v>58</v>
      </c>
      <c r="H31" s="32">
        <v>2.85</v>
      </c>
      <c r="I31" s="33">
        <v>1</v>
      </c>
      <c r="J31" s="75">
        <f>J30</f>
        <v>26.5</v>
      </c>
      <c r="K31" s="76">
        <f>K30</f>
        <v>23.2</v>
      </c>
      <c r="L31" s="50">
        <f t="shared" si="0"/>
        <v>1.142241379310345</v>
      </c>
      <c r="M31" s="77">
        <f>SQRT((J31*J31)+(H31*H31))*1.96*SQRT(2)</f>
        <v>73.877831532875959</v>
      </c>
      <c r="N31" s="89">
        <v>30.7</v>
      </c>
      <c r="O31" s="50">
        <f t="shared" si="1"/>
        <v>10.421052631578947</v>
      </c>
      <c r="P31" s="54">
        <f t="shared" si="2"/>
        <v>0</v>
      </c>
      <c r="Q31" s="514" t="str">
        <f t="shared" si="3"/>
        <v>1</v>
      </c>
      <c r="R31" s="55">
        <f t="shared" si="4"/>
        <v>8.6082808969038656</v>
      </c>
      <c r="S31" s="56" t="str">
        <f t="shared" si="5"/>
        <v>13s(N2,R1)</v>
      </c>
      <c r="T31" s="26"/>
      <c r="U31" s="26"/>
      <c r="V31" s="26"/>
      <c r="W31" s="26"/>
      <c r="X31" s="26"/>
      <c r="Y31" s="26"/>
      <c r="Z31" s="26"/>
      <c r="AA31" s="26"/>
      <c r="AB31" s="43"/>
      <c r="AC31" s="26"/>
      <c r="AD31" s="26"/>
      <c r="AE31" s="26"/>
      <c r="AF31" s="26"/>
      <c r="AG31" s="26"/>
      <c r="AH31" s="26"/>
      <c r="AI31" s="26"/>
      <c r="AJ31" s="26"/>
      <c r="AK31" s="26"/>
    </row>
    <row r="32" spans="1:37" ht="15.75">
      <c r="A32" s="5"/>
      <c r="B32" s="109">
        <v>16</v>
      </c>
      <c r="C32" s="27">
        <v>31</v>
      </c>
      <c r="D32" s="28" t="s">
        <v>59</v>
      </c>
      <c r="E32" s="70" t="s">
        <v>31</v>
      </c>
      <c r="F32" s="59" t="s">
        <v>32</v>
      </c>
      <c r="G32" s="31" t="s">
        <v>33</v>
      </c>
      <c r="H32" s="32">
        <v>4.08</v>
      </c>
      <c r="I32" s="33">
        <v>4</v>
      </c>
      <c r="J32" s="71">
        <v>5.95</v>
      </c>
      <c r="K32" s="72">
        <v>14.7</v>
      </c>
      <c r="L32" s="36">
        <f t="shared" si="0"/>
        <v>0.40476190476190477</v>
      </c>
      <c r="M32" s="73">
        <f>SQRT(POWER(H32,2)+POWER(J32,2))*1.96*SQRT(2)</f>
        <v>19.997552562251212</v>
      </c>
      <c r="N32" s="110">
        <v>15</v>
      </c>
      <c r="O32" s="36">
        <f t="shared" si="1"/>
        <v>2.6960784313725488</v>
      </c>
      <c r="P32" s="40">
        <f t="shared" si="2"/>
        <v>11.583297681555349</v>
      </c>
      <c r="Q32" s="513" t="str">
        <f t="shared" si="3"/>
        <v>7</v>
      </c>
      <c r="R32" s="41">
        <f t="shared" si="4"/>
        <v>12.877018288408228</v>
      </c>
      <c r="S32" s="42" t="str">
        <f t="shared" si="5"/>
        <v>13s/22s/R4s/41s/10x(N5R2/N2R5)</v>
      </c>
      <c r="T32" s="26"/>
      <c r="U32" s="26"/>
      <c r="V32" s="26"/>
      <c r="W32" s="26"/>
      <c r="X32" s="26"/>
      <c r="Y32" s="26"/>
      <c r="Z32" s="26"/>
      <c r="AA32" s="26"/>
      <c r="AB32" s="43"/>
      <c r="AC32" s="26"/>
      <c r="AD32" s="26"/>
      <c r="AE32" s="26"/>
      <c r="AF32" s="26"/>
      <c r="AG32" s="26"/>
      <c r="AH32" s="26"/>
      <c r="AI32" s="26"/>
      <c r="AJ32" s="26"/>
      <c r="AK32" s="26"/>
    </row>
    <row r="33" spans="1:37" ht="15.75" customHeight="1">
      <c r="A33" s="5"/>
      <c r="B33" s="111"/>
      <c r="C33" s="44">
        <v>32</v>
      </c>
      <c r="D33" s="45" t="s">
        <v>59</v>
      </c>
      <c r="E33" s="98"/>
      <c r="F33" s="94" t="s">
        <v>34</v>
      </c>
      <c r="G33" s="31" t="s">
        <v>57</v>
      </c>
      <c r="H33" s="32">
        <v>3.1</v>
      </c>
      <c r="I33" s="33">
        <v>4</v>
      </c>
      <c r="J33" s="75">
        <f>J32</f>
        <v>5.95</v>
      </c>
      <c r="K33" s="76">
        <f>K32</f>
        <v>14.7</v>
      </c>
      <c r="L33" s="50">
        <f t="shared" si="0"/>
        <v>0.40476190476190477</v>
      </c>
      <c r="M33" s="77">
        <f>SQRT((J33*J33)+(H33*H33))*1.96*SQRT(2)</f>
        <v>18.596774989228646</v>
      </c>
      <c r="N33" s="110">
        <v>15</v>
      </c>
      <c r="O33" s="50">
        <f t="shared" si="1"/>
        <v>3.5483870967741935</v>
      </c>
      <c r="P33" s="54">
        <f t="shared" si="2"/>
        <v>2.0261042422758502</v>
      </c>
      <c r="Q33" s="514" t="str">
        <f t="shared" si="3"/>
        <v>5</v>
      </c>
      <c r="R33" s="55">
        <f t="shared" si="4"/>
        <v>10.123734488813898</v>
      </c>
      <c r="S33" s="56" t="str">
        <f t="shared" si="5"/>
        <v>13s/22s/R4s/41s/8x(N4R2/N2R4)</v>
      </c>
      <c r="T33" s="26"/>
      <c r="U33" s="26"/>
      <c r="V33" s="26"/>
      <c r="W33" s="26"/>
      <c r="X33" s="26"/>
      <c r="Y33" s="26"/>
      <c r="Z33" s="26"/>
      <c r="AA33" s="26"/>
      <c r="AB33" s="43"/>
      <c r="AC33" s="26"/>
      <c r="AD33" s="26"/>
      <c r="AE33" s="26"/>
      <c r="AF33" s="26"/>
      <c r="AG33" s="26"/>
      <c r="AH33" s="26"/>
      <c r="AI33" s="26"/>
      <c r="AJ33" s="26"/>
      <c r="AK33" s="26"/>
    </row>
    <row r="34" spans="1:37" ht="15.75" customHeight="1">
      <c r="A34" s="5"/>
      <c r="B34" s="109">
        <v>17</v>
      </c>
      <c r="C34" s="27">
        <v>33</v>
      </c>
      <c r="D34" s="59" t="s">
        <v>60</v>
      </c>
      <c r="E34" s="70" t="s">
        <v>31</v>
      </c>
      <c r="F34" s="79" t="s">
        <v>43</v>
      </c>
      <c r="G34" s="31" t="s">
        <v>61</v>
      </c>
      <c r="H34" s="32">
        <v>5.71</v>
      </c>
      <c r="I34" s="33">
        <v>7.0000000000000009</v>
      </c>
      <c r="J34" s="95">
        <v>23.2</v>
      </c>
      <c r="K34" s="72">
        <v>25.7</v>
      </c>
      <c r="L34" s="36">
        <f t="shared" si="0"/>
        <v>0.90272373540856032</v>
      </c>
      <c r="M34" s="83">
        <f>SQRT((J34*J34)+(H34*H34))*1.96*SQRT(2)</f>
        <v>66.226198661254898</v>
      </c>
      <c r="N34" s="88">
        <v>27.8</v>
      </c>
      <c r="O34" s="82">
        <f t="shared" si="1"/>
        <v>3.6427320490367778</v>
      </c>
      <c r="P34" s="112">
        <f t="shared" si="2"/>
        <v>1.6067310180206906</v>
      </c>
      <c r="Q34" s="513" t="str">
        <f t="shared" si="3"/>
        <v>5</v>
      </c>
      <c r="R34" s="494">
        <f t="shared" si="4"/>
        <v>18.505050661913899</v>
      </c>
      <c r="S34" s="85" t="str">
        <f t="shared" si="5"/>
        <v>13s/22s/R4s/41s/8x(N4R2/N2R4)</v>
      </c>
      <c r="T34" s="26"/>
      <c r="U34" s="26"/>
      <c r="V34" s="26"/>
      <c r="W34" s="26"/>
      <c r="X34" s="26"/>
      <c r="Y34" s="26"/>
      <c r="Z34" s="26"/>
      <c r="AA34" s="26"/>
      <c r="AB34" s="43"/>
      <c r="AC34" s="26"/>
      <c r="AD34" s="26"/>
      <c r="AE34" s="26"/>
      <c r="AF34" s="26"/>
      <c r="AG34" s="26"/>
      <c r="AH34" s="26"/>
      <c r="AI34" s="26"/>
      <c r="AJ34" s="26"/>
      <c r="AK34" s="26"/>
    </row>
    <row r="35" spans="1:37" ht="15.75" customHeight="1">
      <c r="A35" s="5"/>
      <c r="B35" s="111"/>
      <c r="C35" s="44">
        <v>34</v>
      </c>
      <c r="D35" s="63" t="s">
        <v>60</v>
      </c>
      <c r="E35" s="105"/>
      <c r="F35" s="87" t="s">
        <v>45</v>
      </c>
      <c r="G35" s="31" t="s">
        <v>44</v>
      </c>
      <c r="H35" s="32">
        <v>3.99</v>
      </c>
      <c r="I35" s="33">
        <v>6</v>
      </c>
      <c r="J35" s="96">
        <v>23.2</v>
      </c>
      <c r="K35" s="76">
        <v>25.7</v>
      </c>
      <c r="L35" s="50">
        <f t="shared" si="0"/>
        <v>0.90272373540856032</v>
      </c>
      <c r="M35" s="83">
        <f>SQRT((J35*J35)+(H35*H35))*1.96*SQRT(2)</f>
        <v>65.25122895639592</v>
      </c>
      <c r="N35" s="89">
        <v>27.8</v>
      </c>
      <c r="O35" s="82">
        <f t="shared" si="1"/>
        <v>5.4636591478696737</v>
      </c>
      <c r="P35" s="112">
        <f t="shared" si="2"/>
        <v>3.6904809086246715E-3</v>
      </c>
      <c r="Q35" s="514" t="str">
        <f t="shared" si="3"/>
        <v>3</v>
      </c>
      <c r="R35" s="494">
        <f t="shared" si="4"/>
        <v>13.389581770914281</v>
      </c>
      <c r="S35" s="85" t="str">
        <f t="shared" si="5"/>
        <v>13s/22s/R4s(N2,R1)</v>
      </c>
      <c r="T35" s="26"/>
      <c r="U35" s="26"/>
      <c r="V35" s="26"/>
      <c r="W35" s="26"/>
      <c r="X35" s="26"/>
      <c r="Y35" s="26"/>
      <c r="Z35" s="26"/>
      <c r="AA35" s="26"/>
      <c r="AB35" s="43"/>
      <c r="AC35" s="26"/>
      <c r="AD35" s="26"/>
      <c r="AE35" s="26"/>
      <c r="AF35" s="26"/>
      <c r="AG35" s="26"/>
      <c r="AH35" s="26"/>
      <c r="AI35" s="26"/>
      <c r="AJ35" s="26"/>
      <c r="AK35" s="26"/>
    </row>
    <row r="36" spans="1:37" ht="15.75" customHeight="1">
      <c r="A36" s="5"/>
      <c r="B36" s="109">
        <v>18</v>
      </c>
      <c r="C36" s="27">
        <v>35</v>
      </c>
      <c r="D36" s="28" t="s">
        <v>62</v>
      </c>
      <c r="E36" s="70" t="s">
        <v>31</v>
      </c>
      <c r="F36" s="59" t="s">
        <v>32</v>
      </c>
      <c r="G36" s="31" t="s">
        <v>33</v>
      </c>
      <c r="H36" s="32">
        <v>2.2799999999999998</v>
      </c>
      <c r="I36" s="33">
        <v>0</v>
      </c>
      <c r="J36" s="71">
        <v>36.799999999999997</v>
      </c>
      <c r="K36" s="72">
        <v>43.2</v>
      </c>
      <c r="L36" s="36">
        <f t="shared" si="0"/>
        <v>0.85185185185185175</v>
      </c>
      <c r="M36" s="73">
        <f>SQRT(POWER(H36,2)+POWER(J36,2))*1.96*SQRT(2)</f>
        <v>102.19998588493053</v>
      </c>
      <c r="N36" s="67">
        <v>22.27</v>
      </c>
      <c r="O36" s="36">
        <f t="shared" si="1"/>
        <v>9.7675438596491233</v>
      </c>
      <c r="P36" s="40">
        <f t="shared" si="2"/>
        <v>1.1102230246251565E-14</v>
      </c>
      <c r="Q36" s="513" t="str">
        <f t="shared" si="3"/>
        <v>1</v>
      </c>
      <c r="R36" s="41">
        <f t="shared" si="4"/>
        <v>6.84</v>
      </c>
      <c r="S36" s="42" t="str">
        <f t="shared" si="5"/>
        <v>13s(N2,R1)</v>
      </c>
      <c r="T36" s="26"/>
      <c r="U36" s="26"/>
      <c r="V36" s="26"/>
      <c r="W36" s="26"/>
      <c r="X36" s="26"/>
      <c r="Y36" s="26"/>
      <c r="Z36" s="26"/>
      <c r="AA36" s="26"/>
      <c r="AB36" s="43"/>
      <c r="AC36" s="26"/>
      <c r="AD36" s="26"/>
      <c r="AE36" s="26"/>
      <c r="AF36" s="26"/>
      <c r="AG36" s="26"/>
      <c r="AH36" s="26"/>
      <c r="AI36" s="26"/>
      <c r="AJ36" s="26"/>
      <c r="AK36" s="26"/>
    </row>
    <row r="37" spans="1:37" ht="15.75" customHeight="1">
      <c r="A37" s="5"/>
      <c r="B37" s="111"/>
      <c r="C37" s="44">
        <v>36</v>
      </c>
      <c r="D37" s="45" t="s">
        <v>62</v>
      </c>
      <c r="E37" s="98"/>
      <c r="F37" s="63" t="s">
        <v>34</v>
      </c>
      <c r="G37" s="31" t="s">
        <v>33</v>
      </c>
      <c r="H37" s="32">
        <v>1.93</v>
      </c>
      <c r="I37" s="33">
        <v>1</v>
      </c>
      <c r="J37" s="75">
        <f>J36</f>
        <v>36.799999999999997</v>
      </c>
      <c r="K37" s="76">
        <f>K36</f>
        <v>43.2</v>
      </c>
      <c r="L37" s="50">
        <f t="shared" si="0"/>
        <v>0.85185185185185175</v>
      </c>
      <c r="M37" s="77">
        <f>SQRT((J37*J37)+(H37*H37))*1.96*SQRT(2)</f>
        <v>102.14458340842162</v>
      </c>
      <c r="N37" s="68">
        <v>22.27</v>
      </c>
      <c r="O37" s="50">
        <f t="shared" si="1"/>
        <v>11.020725388601036</v>
      </c>
      <c r="P37" s="54">
        <f t="shared" si="2"/>
        <v>0</v>
      </c>
      <c r="Q37" s="514" t="str">
        <f t="shared" si="3"/>
        <v>1</v>
      </c>
      <c r="R37" s="55">
        <f t="shared" si="4"/>
        <v>5.8757212323254411</v>
      </c>
      <c r="S37" s="56" t="str">
        <f t="shared" si="5"/>
        <v>13s(N2,R1)</v>
      </c>
      <c r="T37" s="26"/>
      <c r="U37" s="26"/>
      <c r="V37" s="26"/>
      <c r="W37" s="26"/>
      <c r="X37" s="26"/>
      <c r="Y37" s="26"/>
      <c r="Z37" s="26"/>
      <c r="AA37" s="26"/>
      <c r="AB37" s="43"/>
      <c r="AC37" s="26"/>
      <c r="AD37" s="26"/>
      <c r="AE37" s="26"/>
      <c r="AF37" s="26"/>
      <c r="AG37" s="26"/>
      <c r="AH37" s="26"/>
      <c r="AI37" s="26"/>
      <c r="AJ37" s="26"/>
      <c r="AK37" s="26"/>
    </row>
    <row r="38" spans="1:37" ht="15.75" customHeight="1">
      <c r="A38" s="5"/>
      <c r="B38" s="109">
        <v>19</v>
      </c>
      <c r="C38" s="27">
        <v>37</v>
      </c>
      <c r="D38" s="28" t="s">
        <v>63</v>
      </c>
      <c r="E38" s="70" t="s">
        <v>31</v>
      </c>
      <c r="F38" s="59" t="s">
        <v>32</v>
      </c>
      <c r="G38" s="31" t="s">
        <v>33</v>
      </c>
      <c r="H38" s="32">
        <v>2.69</v>
      </c>
      <c r="I38" s="33">
        <v>1</v>
      </c>
      <c r="J38" s="34">
        <v>21.8</v>
      </c>
      <c r="K38" s="72">
        <v>28.4</v>
      </c>
      <c r="L38" s="36">
        <f t="shared" si="0"/>
        <v>0.76760563380281699</v>
      </c>
      <c r="M38" s="73">
        <f>SQRT(POWER(H38,2)+POWER(J38,2))*1.96*SQRT(2)</f>
        <v>60.884812322286095</v>
      </c>
      <c r="N38" s="113">
        <v>20</v>
      </c>
      <c r="O38" s="62">
        <f t="shared" si="1"/>
        <v>7.0631970260223049</v>
      </c>
      <c r="P38" s="40">
        <f t="shared" si="2"/>
        <v>1.3243827146069975E-6</v>
      </c>
      <c r="Q38" s="513" t="str">
        <f t="shared" si="3"/>
        <v>1</v>
      </c>
      <c r="R38" s="41">
        <f t="shared" si="4"/>
        <v>8.1317218348883529</v>
      </c>
      <c r="S38" s="42" t="str">
        <f t="shared" si="5"/>
        <v>13s(N2,R1)</v>
      </c>
      <c r="T38" s="26"/>
      <c r="U38" s="26"/>
      <c r="V38" s="26"/>
      <c r="W38" s="26"/>
      <c r="X38" s="26"/>
      <c r="Y38" s="26"/>
      <c r="Z38" s="26"/>
      <c r="AA38" s="26"/>
      <c r="AB38" s="43"/>
      <c r="AC38" s="26"/>
      <c r="AD38" s="26"/>
      <c r="AE38" s="26"/>
      <c r="AF38" s="26"/>
      <c r="AG38" s="26"/>
      <c r="AH38" s="26"/>
      <c r="AI38" s="26"/>
      <c r="AJ38" s="26"/>
      <c r="AK38" s="26"/>
    </row>
    <row r="39" spans="1:37" ht="15.75" customHeight="1">
      <c r="A39" s="5"/>
      <c r="B39" s="111"/>
      <c r="C39" s="44">
        <v>38</v>
      </c>
      <c r="D39" s="45" t="s">
        <v>63</v>
      </c>
      <c r="E39" s="98"/>
      <c r="F39" s="63" t="s">
        <v>34</v>
      </c>
      <c r="G39" s="31" t="s">
        <v>33</v>
      </c>
      <c r="H39" s="32">
        <v>2.0499999999999998</v>
      </c>
      <c r="I39" s="33">
        <v>0</v>
      </c>
      <c r="J39" s="48">
        <f>J38</f>
        <v>21.8</v>
      </c>
      <c r="K39" s="76">
        <f>K38</f>
        <v>28.4</v>
      </c>
      <c r="L39" s="50">
        <f t="shared" si="0"/>
        <v>0.76760563380281699</v>
      </c>
      <c r="M39" s="77">
        <f>SQRT((J39*J39)+(H39*H39))*1.96*SQRT(2)</f>
        <v>60.693101881515332</v>
      </c>
      <c r="N39" s="114">
        <v>20</v>
      </c>
      <c r="O39" s="66">
        <f t="shared" si="1"/>
        <v>9.7560975609756113</v>
      </c>
      <c r="P39" s="54">
        <f t="shared" si="2"/>
        <v>1.1102230246251565E-14</v>
      </c>
      <c r="Q39" s="514" t="str">
        <f t="shared" si="3"/>
        <v>1</v>
      </c>
      <c r="R39" s="55">
        <f t="shared" si="4"/>
        <v>6.1499999999999995</v>
      </c>
      <c r="S39" s="56" t="str">
        <f t="shared" si="5"/>
        <v>13s(N2,R1)</v>
      </c>
      <c r="T39" s="26"/>
      <c r="U39" s="26"/>
      <c r="V39" s="26"/>
      <c r="W39" s="26"/>
      <c r="X39" s="26"/>
      <c r="Y39" s="26"/>
      <c r="Z39" s="26"/>
      <c r="AA39" s="26"/>
      <c r="AB39" s="43"/>
      <c r="AC39" s="26"/>
      <c r="AD39" s="26"/>
      <c r="AE39" s="26"/>
      <c r="AF39" s="26"/>
      <c r="AG39" s="26"/>
      <c r="AH39" s="26"/>
      <c r="AI39" s="26"/>
      <c r="AJ39" s="26"/>
      <c r="AK39" s="26"/>
    </row>
    <row r="40" spans="1:37" ht="15.75" customHeight="1">
      <c r="A40" s="5"/>
      <c r="B40" s="109">
        <v>20</v>
      </c>
      <c r="C40" s="27">
        <v>39</v>
      </c>
      <c r="D40" s="28" t="s">
        <v>64</v>
      </c>
      <c r="E40" s="70" t="s">
        <v>31</v>
      </c>
      <c r="F40" s="59" t="s">
        <v>32</v>
      </c>
      <c r="G40" s="31" t="s">
        <v>33</v>
      </c>
      <c r="H40" s="32">
        <v>1.88</v>
      </c>
      <c r="I40" s="33">
        <v>0</v>
      </c>
      <c r="J40" s="34">
        <v>5.6</v>
      </c>
      <c r="K40" s="72">
        <v>7.5</v>
      </c>
      <c r="L40" s="36">
        <f t="shared" si="0"/>
        <v>0.74666666666666659</v>
      </c>
      <c r="M40" s="73">
        <f>SQRT(POWER(H40,2)+POWER(J40,2))*1.96*SQRT(2)</f>
        <v>16.373779468406187</v>
      </c>
      <c r="N40" s="97">
        <v>10.44</v>
      </c>
      <c r="O40" s="36">
        <f t="shared" si="1"/>
        <v>5.5531914893617023</v>
      </c>
      <c r="P40" s="40">
        <f t="shared" si="2"/>
        <v>2.5261806950727106E-3</v>
      </c>
      <c r="Q40" s="513" t="str">
        <f t="shared" si="3"/>
        <v>3</v>
      </c>
      <c r="R40" s="41">
        <f t="shared" si="4"/>
        <v>5.64</v>
      </c>
      <c r="S40" s="42" t="str">
        <f t="shared" si="5"/>
        <v>13s/22s/R4s(N2,R1)</v>
      </c>
      <c r="T40" s="26"/>
      <c r="U40" s="26"/>
      <c r="V40" s="26"/>
      <c r="W40" s="26"/>
      <c r="X40" s="26"/>
      <c r="Y40" s="26"/>
      <c r="Z40" s="26"/>
      <c r="AA40" s="26"/>
      <c r="AB40" s="43"/>
      <c r="AC40" s="26"/>
      <c r="AD40" s="26"/>
      <c r="AE40" s="26"/>
      <c r="AF40" s="26"/>
      <c r="AG40" s="26"/>
      <c r="AH40" s="26"/>
      <c r="AI40" s="26"/>
      <c r="AJ40" s="26"/>
      <c r="AK40" s="26"/>
    </row>
    <row r="41" spans="1:37" ht="15.75" customHeight="1">
      <c r="A41" s="5"/>
      <c r="B41" s="111"/>
      <c r="C41" s="44">
        <v>40</v>
      </c>
      <c r="D41" s="101" t="s">
        <v>64</v>
      </c>
      <c r="E41" s="98"/>
      <c r="F41" s="94" t="s">
        <v>34</v>
      </c>
      <c r="G41" s="115" t="s">
        <v>33</v>
      </c>
      <c r="H41" s="116">
        <v>1.87</v>
      </c>
      <c r="I41" s="117">
        <v>1</v>
      </c>
      <c r="J41" s="118">
        <f>J40</f>
        <v>5.6</v>
      </c>
      <c r="K41" s="81">
        <f>K40</f>
        <v>7.5</v>
      </c>
      <c r="L41" s="50">
        <f t="shared" si="0"/>
        <v>0.74666666666666659</v>
      </c>
      <c r="M41" s="77">
        <f>SQRT((J41*J41)+(H41*H41))*1.96*SQRT(2)</f>
        <v>16.364978890301078</v>
      </c>
      <c r="N41" s="99">
        <v>10.44</v>
      </c>
      <c r="O41" s="50">
        <f t="shared" si="1"/>
        <v>5.0481283422459891</v>
      </c>
      <c r="P41" s="54">
        <f t="shared" si="2"/>
        <v>1.9398955988525479E-2</v>
      </c>
      <c r="Q41" s="514" t="str">
        <f t="shared" si="3"/>
        <v>3</v>
      </c>
      <c r="R41" s="55">
        <f t="shared" si="4"/>
        <v>5.6984296082341848</v>
      </c>
      <c r="S41" s="56" t="str">
        <f t="shared" si="5"/>
        <v>13s/22s/R4s(N2,R1)</v>
      </c>
      <c r="T41" s="26"/>
      <c r="U41" s="26"/>
      <c r="V41" s="26"/>
      <c r="W41" s="26"/>
      <c r="X41" s="26"/>
      <c r="Y41" s="26"/>
      <c r="Z41" s="26"/>
      <c r="AA41" s="26"/>
      <c r="AB41" s="43"/>
      <c r="AC41" s="26"/>
      <c r="AD41" s="26"/>
      <c r="AE41" s="26"/>
      <c r="AF41" s="26"/>
      <c r="AG41" s="26"/>
      <c r="AH41" s="26"/>
      <c r="AI41" s="26"/>
      <c r="AJ41" s="26"/>
      <c r="AK41" s="26"/>
    </row>
    <row r="42" spans="1:37" ht="15.75" customHeight="1">
      <c r="A42" s="5"/>
      <c r="B42" s="109">
        <v>21</v>
      </c>
      <c r="C42" s="27">
        <v>41</v>
      </c>
      <c r="D42" s="28" t="s">
        <v>65</v>
      </c>
      <c r="E42" s="70" t="s">
        <v>31</v>
      </c>
      <c r="F42" s="79" t="s">
        <v>43</v>
      </c>
      <c r="G42" s="119" t="s">
        <v>44</v>
      </c>
      <c r="H42" s="32">
        <v>2.2599999999999998</v>
      </c>
      <c r="I42" s="33">
        <v>3</v>
      </c>
      <c r="J42" s="618"/>
      <c r="K42" s="619"/>
      <c r="L42" s="619"/>
      <c r="M42" s="620"/>
      <c r="N42" s="120">
        <v>10</v>
      </c>
      <c r="O42" s="82">
        <f t="shared" si="1"/>
        <v>3.0973451327433632</v>
      </c>
      <c r="P42" s="112">
        <f t="shared" si="2"/>
        <v>5.5094397775561799</v>
      </c>
      <c r="Q42" s="513" t="str">
        <f t="shared" si="3"/>
        <v>6</v>
      </c>
      <c r="R42" s="494">
        <f t="shared" si="4"/>
        <v>7.4140677094291494</v>
      </c>
      <c r="S42" s="85" t="str">
        <f t="shared" si="5"/>
        <v>13s/22s/R4s/41s/8x(N4R2/N2R4)</v>
      </c>
      <c r="T42" s="26"/>
      <c r="U42" s="26"/>
      <c r="V42" s="26"/>
      <c r="W42" s="26"/>
      <c r="X42" s="26"/>
      <c r="Y42" s="26"/>
      <c r="Z42" s="26"/>
      <c r="AA42" s="26"/>
      <c r="AB42" s="43"/>
      <c r="AC42" s="26"/>
      <c r="AD42" s="26"/>
      <c r="AE42" s="26"/>
      <c r="AF42" s="26"/>
      <c r="AG42" s="26"/>
      <c r="AH42" s="26"/>
      <c r="AI42" s="26"/>
      <c r="AJ42" s="26"/>
      <c r="AK42" s="26"/>
    </row>
    <row r="43" spans="1:37" ht="15.75" customHeight="1">
      <c r="A43" s="5"/>
      <c r="B43" s="111"/>
      <c r="C43" s="44">
        <v>42</v>
      </c>
      <c r="D43" s="45" t="s">
        <v>65</v>
      </c>
      <c r="E43" s="44"/>
      <c r="F43" s="87" t="s">
        <v>45</v>
      </c>
      <c r="G43" s="119" t="s">
        <v>44</v>
      </c>
      <c r="H43" s="32">
        <v>1.52</v>
      </c>
      <c r="I43" s="33">
        <v>0</v>
      </c>
      <c r="J43" s="610" t="s">
        <v>66</v>
      </c>
      <c r="K43" s="611"/>
      <c r="L43" s="611"/>
      <c r="M43" s="612"/>
      <c r="N43" s="121">
        <v>10</v>
      </c>
      <c r="O43" s="82">
        <f t="shared" si="1"/>
        <v>6.5789473684210522</v>
      </c>
      <c r="P43" s="112">
        <f t="shared" si="2"/>
        <v>1.897659126504081E-5</v>
      </c>
      <c r="Q43" s="514" t="str">
        <f t="shared" si="3"/>
        <v>1</v>
      </c>
      <c r="R43" s="494">
        <f t="shared" si="4"/>
        <v>4.5600000000000005</v>
      </c>
      <c r="S43" s="85" t="str">
        <f t="shared" si="5"/>
        <v>13s(N2,R1)</v>
      </c>
      <c r="T43" s="26"/>
      <c r="U43" s="26"/>
      <c r="V43" s="26"/>
      <c r="W43" s="26"/>
      <c r="X43" s="26"/>
      <c r="Y43" s="26"/>
      <c r="Z43" s="26"/>
      <c r="AA43" s="26"/>
      <c r="AB43" s="43"/>
      <c r="AC43" s="26"/>
      <c r="AD43" s="26"/>
      <c r="AE43" s="26"/>
      <c r="AF43" s="26"/>
      <c r="AG43" s="26"/>
      <c r="AH43" s="26"/>
      <c r="AI43" s="26"/>
      <c r="AJ43" s="26"/>
      <c r="AK43" s="26"/>
    </row>
    <row r="44" spans="1:37" ht="15.75" customHeight="1">
      <c r="A44" s="5"/>
      <c r="B44" s="109">
        <v>22</v>
      </c>
      <c r="C44" s="27">
        <v>43</v>
      </c>
      <c r="D44" s="101" t="s">
        <v>67</v>
      </c>
      <c r="E44" s="122" t="s">
        <v>36</v>
      </c>
      <c r="F44" s="94" t="s">
        <v>32</v>
      </c>
      <c r="G44" s="31" t="s">
        <v>37</v>
      </c>
      <c r="H44" s="32">
        <v>1.32</v>
      </c>
      <c r="I44" s="33">
        <v>0</v>
      </c>
      <c r="J44" s="71">
        <v>8.6</v>
      </c>
      <c r="K44" s="72">
        <v>14.7</v>
      </c>
      <c r="L44" s="36">
        <f t="shared" ref="L44:L83" si="7">J44/K44</f>
        <v>0.58503401360544216</v>
      </c>
      <c r="M44" s="73">
        <f>SQRT(POWER(H44,2)+POWER(J44,2))*1.96*SQRT(2)</f>
        <v>24.117144932184654</v>
      </c>
      <c r="N44" s="74">
        <v>13.9</v>
      </c>
      <c r="O44" s="36">
        <f t="shared" si="1"/>
        <v>10.530303030303029</v>
      </c>
      <c r="P44" s="40">
        <f t="shared" si="2"/>
        <v>0</v>
      </c>
      <c r="Q44" s="513" t="str">
        <f t="shared" si="3"/>
        <v>1</v>
      </c>
      <c r="R44" s="41">
        <f t="shared" si="4"/>
        <v>3.96</v>
      </c>
      <c r="S44" s="42" t="str">
        <f t="shared" si="5"/>
        <v>13s(N2,R1)</v>
      </c>
      <c r="T44" s="26"/>
      <c r="U44" s="26"/>
      <c r="V44" s="26"/>
      <c r="W44" s="26"/>
      <c r="X44" s="26"/>
      <c r="Y44" s="26"/>
      <c r="Z44" s="26"/>
      <c r="AA44" s="26"/>
      <c r="AB44" s="43"/>
      <c r="AC44" s="26"/>
      <c r="AD44" s="26"/>
      <c r="AE44" s="26"/>
      <c r="AF44" s="26"/>
      <c r="AG44" s="26"/>
      <c r="AH44" s="26"/>
      <c r="AI44" s="26"/>
      <c r="AJ44" s="26"/>
      <c r="AK44" s="26"/>
    </row>
    <row r="45" spans="1:37" ht="15.75" customHeight="1">
      <c r="A45" s="5"/>
      <c r="B45" s="111"/>
      <c r="C45" s="44">
        <v>44</v>
      </c>
      <c r="D45" s="45" t="s">
        <v>67</v>
      </c>
      <c r="E45" s="98"/>
      <c r="F45" s="63" t="s">
        <v>34</v>
      </c>
      <c r="G45" s="31" t="s">
        <v>37</v>
      </c>
      <c r="H45" s="32">
        <v>1.35</v>
      </c>
      <c r="I45" s="33">
        <v>1</v>
      </c>
      <c r="J45" s="75">
        <f>J44</f>
        <v>8.6</v>
      </c>
      <c r="K45" s="76">
        <f>K44</f>
        <v>14.7</v>
      </c>
      <c r="L45" s="50">
        <f t="shared" si="7"/>
        <v>0.58503401360544216</v>
      </c>
      <c r="M45" s="77">
        <f>SQRT((J45*J45)+(H45*H45))*1.96*SQRT(2)</f>
        <v>24.129900621428177</v>
      </c>
      <c r="N45" s="78">
        <v>13.9</v>
      </c>
      <c r="O45" s="50">
        <f t="shared" si="1"/>
        <v>9.5555555555555554</v>
      </c>
      <c r="P45" s="54">
        <f t="shared" si="2"/>
        <v>4.4408920985006262E-14</v>
      </c>
      <c r="Q45" s="514" t="str">
        <f t="shared" si="3"/>
        <v>1</v>
      </c>
      <c r="R45" s="55">
        <f t="shared" si="4"/>
        <v>4.1716303767232308</v>
      </c>
      <c r="S45" s="56" t="str">
        <f t="shared" si="5"/>
        <v>13s(N2,R1)</v>
      </c>
      <c r="T45" s="26"/>
      <c r="U45" s="26"/>
      <c r="V45" s="26"/>
      <c r="W45" s="26"/>
      <c r="X45" s="26"/>
      <c r="Y45" s="26"/>
      <c r="Z45" s="26"/>
      <c r="AA45" s="26"/>
      <c r="AB45" s="43"/>
      <c r="AC45" s="26"/>
      <c r="AD45" s="26"/>
      <c r="AE45" s="26"/>
      <c r="AF45" s="26"/>
      <c r="AG45" s="26"/>
      <c r="AH45" s="26"/>
      <c r="AI45" s="26"/>
      <c r="AJ45" s="26"/>
      <c r="AK45" s="26"/>
    </row>
    <row r="46" spans="1:37" ht="15.75" customHeight="1">
      <c r="A46" s="5"/>
      <c r="B46" s="109">
        <v>23</v>
      </c>
      <c r="C46" s="27">
        <v>45</v>
      </c>
      <c r="D46" s="28" t="s">
        <v>68</v>
      </c>
      <c r="E46" s="70" t="s">
        <v>36</v>
      </c>
      <c r="F46" s="59" t="s">
        <v>32</v>
      </c>
      <c r="G46" s="31" t="s">
        <v>37</v>
      </c>
      <c r="H46" s="32">
        <v>1.59</v>
      </c>
      <c r="I46" s="33">
        <v>1</v>
      </c>
      <c r="J46" s="71">
        <v>13.4</v>
      </c>
      <c r="K46" s="72">
        <v>42.15</v>
      </c>
      <c r="L46" s="36">
        <f t="shared" si="7"/>
        <v>0.31791221826809019</v>
      </c>
      <c r="M46" s="73">
        <f>SQRT(POWER(H46,2)+POWER(J46,2))*1.96*SQRT(2)</f>
        <v>37.403466282150916</v>
      </c>
      <c r="N46" s="123">
        <v>21</v>
      </c>
      <c r="O46" s="36">
        <f t="shared" si="1"/>
        <v>12.578616352201257</v>
      </c>
      <c r="P46" s="40">
        <f t="shared" si="2"/>
        <v>0</v>
      </c>
      <c r="Q46" s="513" t="str">
        <f t="shared" si="3"/>
        <v>1</v>
      </c>
      <c r="R46" s="41">
        <f t="shared" si="4"/>
        <v>4.8736946970445327</v>
      </c>
      <c r="S46" s="42" t="str">
        <f t="shared" si="5"/>
        <v>13s(N2,R1)</v>
      </c>
      <c r="T46" s="26"/>
      <c r="U46" s="26"/>
      <c r="V46" s="26"/>
      <c r="W46" s="26"/>
      <c r="X46" s="26"/>
      <c r="Y46" s="26"/>
      <c r="Z46" s="26"/>
      <c r="AA46" s="26"/>
      <c r="AB46" s="43"/>
      <c r="AC46" s="26"/>
      <c r="AD46" s="26"/>
      <c r="AE46" s="26"/>
      <c r="AF46" s="26"/>
      <c r="AG46" s="26"/>
      <c r="AH46" s="26"/>
      <c r="AI46" s="26"/>
      <c r="AJ46" s="26"/>
      <c r="AK46" s="26"/>
    </row>
    <row r="47" spans="1:37" ht="15.75" customHeight="1">
      <c r="A47" s="5"/>
      <c r="B47" s="111"/>
      <c r="C47" s="44">
        <v>46</v>
      </c>
      <c r="D47" s="45" t="s">
        <v>68</v>
      </c>
      <c r="E47" s="98"/>
      <c r="F47" s="63" t="s">
        <v>34</v>
      </c>
      <c r="G47" s="31" t="s">
        <v>37</v>
      </c>
      <c r="H47" s="32">
        <v>0.93</v>
      </c>
      <c r="I47" s="33">
        <v>0</v>
      </c>
      <c r="J47" s="75">
        <f>J46</f>
        <v>13.4</v>
      </c>
      <c r="K47" s="76">
        <f>K46</f>
        <v>42.15</v>
      </c>
      <c r="L47" s="50">
        <f t="shared" si="7"/>
        <v>0.31791221826809019</v>
      </c>
      <c r="M47" s="77">
        <f>SQRT((J47*J47)+(H47*H47))*1.96*SQRT(2)</f>
        <v>37.232252036104398</v>
      </c>
      <c r="N47" s="123">
        <v>21</v>
      </c>
      <c r="O47" s="50">
        <f t="shared" si="1"/>
        <v>22.58064516129032</v>
      </c>
      <c r="P47" s="54">
        <f t="shared" si="2"/>
        <v>0</v>
      </c>
      <c r="Q47" s="514" t="str">
        <f t="shared" si="3"/>
        <v>1</v>
      </c>
      <c r="R47" s="55">
        <f t="shared" si="4"/>
        <v>2.79</v>
      </c>
      <c r="S47" s="56" t="str">
        <f t="shared" si="5"/>
        <v>13s(N2,R1)</v>
      </c>
      <c r="T47" s="26"/>
      <c r="U47" s="26"/>
      <c r="V47" s="26"/>
      <c r="W47" s="26"/>
      <c r="X47" s="26"/>
      <c r="Y47" s="26"/>
      <c r="Z47" s="26"/>
      <c r="AA47" s="26"/>
      <c r="AB47" s="43"/>
      <c r="AC47" s="26"/>
      <c r="AD47" s="26"/>
      <c r="AE47" s="26"/>
      <c r="AF47" s="26"/>
      <c r="AG47" s="26"/>
      <c r="AH47" s="26"/>
      <c r="AI47" s="26"/>
      <c r="AJ47" s="26"/>
      <c r="AK47" s="26"/>
    </row>
    <row r="48" spans="1:37" ht="15.75" customHeight="1">
      <c r="A48" s="5"/>
      <c r="B48" s="109">
        <v>24</v>
      </c>
      <c r="C48" s="27">
        <v>47</v>
      </c>
      <c r="D48" s="28" t="s">
        <v>69</v>
      </c>
      <c r="E48" s="70" t="s">
        <v>36</v>
      </c>
      <c r="F48" s="59" t="s">
        <v>32</v>
      </c>
      <c r="G48" s="31" t="s">
        <v>37</v>
      </c>
      <c r="H48" s="32">
        <v>1.86</v>
      </c>
      <c r="I48" s="33">
        <v>1</v>
      </c>
      <c r="J48" s="71">
        <v>32.200000000000003</v>
      </c>
      <c r="K48" s="72">
        <v>31.8</v>
      </c>
      <c r="L48" s="36">
        <f t="shared" si="7"/>
        <v>1.0125786163522013</v>
      </c>
      <c r="M48" s="73">
        <f>SQRT(POWER(H48,2)+POWER(J48,2))*1.96*SQRT(2)</f>
        <v>89.402627963164491</v>
      </c>
      <c r="N48" s="120">
        <v>20</v>
      </c>
      <c r="O48" s="36">
        <f t="shared" si="1"/>
        <v>10.21505376344086</v>
      </c>
      <c r="P48" s="40">
        <f t="shared" si="2"/>
        <v>0</v>
      </c>
      <c r="Q48" s="513" t="str">
        <f t="shared" si="3"/>
        <v>1</v>
      </c>
      <c r="R48" s="41">
        <f t="shared" si="4"/>
        <v>5.6688976000629969</v>
      </c>
      <c r="S48" s="42" t="str">
        <f t="shared" si="5"/>
        <v>13s(N2,R1)</v>
      </c>
      <c r="T48" s="26"/>
      <c r="U48" s="26"/>
      <c r="V48" s="26"/>
      <c r="W48" s="26"/>
      <c r="X48" s="26"/>
      <c r="Y48" s="26"/>
      <c r="Z48" s="26"/>
      <c r="AA48" s="26"/>
      <c r="AB48" s="43"/>
      <c r="AC48" s="26"/>
      <c r="AD48" s="26"/>
      <c r="AE48" s="26"/>
      <c r="AF48" s="26"/>
      <c r="AG48" s="26"/>
      <c r="AH48" s="26"/>
      <c r="AI48" s="26"/>
      <c r="AJ48" s="26"/>
      <c r="AK48" s="26"/>
    </row>
    <row r="49" spans="1:37" ht="15.75" customHeight="1">
      <c r="A49" s="5"/>
      <c r="B49" s="111"/>
      <c r="C49" s="44">
        <v>48</v>
      </c>
      <c r="D49" s="45" t="s">
        <v>69</v>
      </c>
      <c r="E49" s="98"/>
      <c r="F49" s="63" t="s">
        <v>34</v>
      </c>
      <c r="G49" s="31" t="s">
        <v>37</v>
      </c>
      <c r="H49" s="32">
        <v>1.21</v>
      </c>
      <c r="I49" s="33">
        <v>1</v>
      </c>
      <c r="J49" s="75">
        <f>J48</f>
        <v>32.200000000000003</v>
      </c>
      <c r="K49" s="76">
        <f>K48</f>
        <v>31.8</v>
      </c>
      <c r="L49" s="50">
        <f t="shared" si="7"/>
        <v>1.0125786163522013</v>
      </c>
      <c r="M49" s="77">
        <f>SQRT((J49*J49)+(H49*H49))*1.96*SQRT(2)</f>
        <v>89.316840859493013</v>
      </c>
      <c r="N49" s="121">
        <v>20</v>
      </c>
      <c r="O49" s="50">
        <f t="shared" si="1"/>
        <v>15.702479338842975</v>
      </c>
      <c r="P49" s="54">
        <f t="shared" si="2"/>
        <v>0</v>
      </c>
      <c r="Q49" s="514" t="str">
        <f t="shared" si="3"/>
        <v>1</v>
      </c>
      <c r="R49" s="55">
        <f t="shared" si="4"/>
        <v>3.7652224369882852</v>
      </c>
      <c r="S49" s="56" t="str">
        <f t="shared" si="5"/>
        <v>13s(N2,R1)</v>
      </c>
      <c r="T49" s="26"/>
      <c r="U49" s="26"/>
      <c r="V49" s="26"/>
      <c r="W49" s="26"/>
      <c r="X49" s="26"/>
      <c r="Y49" s="26"/>
      <c r="Z49" s="26"/>
      <c r="AA49" s="43"/>
      <c r="AB49" s="43"/>
      <c r="AC49" s="26"/>
      <c r="AD49" s="26"/>
      <c r="AE49" s="26"/>
      <c r="AF49" s="26"/>
      <c r="AG49" s="26"/>
      <c r="AH49" s="26"/>
      <c r="AI49" s="26"/>
      <c r="AJ49" s="26"/>
      <c r="AK49" s="26"/>
    </row>
    <row r="50" spans="1:37" ht="15.75" customHeight="1">
      <c r="A50" s="5"/>
      <c r="B50" s="109">
        <v>25</v>
      </c>
      <c r="C50" s="27">
        <v>49</v>
      </c>
      <c r="D50" s="28" t="s">
        <v>70</v>
      </c>
      <c r="E50" s="70" t="s">
        <v>31</v>
      </c>
      <c r="F50" s="59" t="s">
        <v>32</v>
      </c>
      <c r="G50" s="31" t="s">
        <v>33</v>
      </c>
      <c r="H50" s="32">
        <v>2.0699999999999998</v>
      </c>
      <c r="I50" s="33">
        <v>0</v>
      </c>
      <c r="J50" s="71">
        <v>8.15</v>
      </c>
      <c r="K50" s="72">
        <v>10.8</v>
      </c>
      <c r="L50" s="36">
        <f t="shared" si="7"/>
        <v>0.75462962962962965</v>
      </c>
      <c r="M50" s="73">
        <f>SQRT(POWER(H50,2)+POWER(J50,2))*1.96*SQRT(2)</f>
        <v>23.307919162379122</v>
      </c>
      <c r="N50" s="97">
        <v>15.16</v>
      </c>
      <c r="O50" s="36">
        <f t="shared" si="1"/>
        <v>7.3236714975845416</v>
      </c>
      <c r="P50" s="40">
        <f t="shared" si="2"/>
        <v>2.8784340466714298E-7</v>
      </c>
      <c r="Q50" s="513" t="str">
        <f t="shared" si="3"/>
        <v>1</v>
      </c>
      <c r="R50" s="41">
        <f t="shared" si="4"/>
        <v>6.21</v>
      </c>
      <c r="S50" s="42" t="str">
        <f t="shared" si="5"/>
        <v>13s(N2,R1)</v>
      </c>
      <c r="T50" s="26"/>
      <c r="U50" s="26"/>
      <c r="V50" s="26"/>
      <c r="W50" s="26"/>
      <c r="X50" s="26"/>
      <c r="Y50" s="26"/>
      <c r="Z50" s="26"/>
      <c r="AA50" s="43"/>
      <c r="AB50" s="43"/>
      <c r="AC50" s="26"/>
      <c r="AD50" s="26"/>
      <c r="AE50" s="26"/>
      <c r="AF50" s="26"/>
      <c r="AG50" s="26"/>
      <c r="AH50" s="26"/>
      <c r="AI50" s="26"/>
      <c r="AJ50" s="26"/>
      <c r="AK50" s="26"/>
    </row>
    <row r="51" spans="1:37" ht="15.75" customHeight="1">
      <c r="A51" s="5"/>
      <c r="B51" s="111"/>
      <c r="C51" s="44">
        <v>50</v>
      </c>
      <c r="D51" s="101" t="s">
        <v>70</v>
      </c>
      <c r="E51" s="98"/>
      <c r="F51" s="94" t="s">
        <v>34</v>
      </c>
      <c r="G51" s="69" t="s">
        <v>33</v>
      </c>
      <c r="H51" s="32">
        <v>1.75</v>
      </c>
      <c r="I51" s="33">
        <v>1</v>
      </c>
      <c r="J51" s="75">
        <f>J50</f>
        <v>8.15</v>
      </c>
      <c r="K51" s="76">
        <f>K50</f>
        <v>10.8</v>
      </c>
      <c r="L51" s="50">
        <f t="shared" si="7"/>
        <v>0.75462962962962965</v>
      </c>
      <c r="M51" s="77">
        <f>SQRT((J51*J51)+(H51*H51))*1.96*SQRT(2)</f>
        <v>23.105565390182516</v>
      </c>
      <c r="N51" s="99">
        <v>15.16</v>
      </c>
      <c r="O51" s="50">
        <f t="shared" si="1"/>
        <v>8.0914285714285707</v>
      </c>
      <c r="P51" s="54">
        <f t="shared" si="2"/>
        <v>2.1780688364003709E-9</v>
      </c>
      <c r="Q51" s="514" t="str">
        <f t="shared" si="3"/>
        <v>1</v>
      </c>
      <c r="R51" s="55">
        <f t="shared" si="4"/>
        <v>5.3443895816079872</v>
      </c>
      <c r="S51" s="56" t="str">
        <f t="shared" si="5"/>
        <v>13s(N2,R1)</v>
      </c>
      <c r="T51" s="26"/>
      <c r="U51" s="26"/>
      <c r="V51" s="26"/>
      <c r="W51" s="26"/>
      <c r="X51" s="26"/>
      <c r="Y51" s="26"/>
      <c r="Z51" s="26"/>
      <c r="AA51" s="43"/>
      <c r="AB51" s="43"/>
      <c r="AC51" s="26"/>
      <c r="AD51" s="26"/>
      <c r="AE51" s="26"/>
      <c r="AF51" s="26"/>
      <c r="AG51" s="26"/>
      <c r="AH51" s="26"/>
      <c r="AI51" s="26"/>
      <c r="AJ51" s="26"/>
      <c r="AK51" s="26"/>
    </row>
    <row r="52" spans="1:37" ht="15.75" customHeight="1">
      <c r="A52" s="5"/>
      <c r="B52" s="109">
        <v>26</v>
      </c>
      <c r="C52" s="27">
        <v>51</v>
      </c>
      <c r="D52" s="28" t="s">
        <v>71</v>
      </c>
      <c r="E52" s="70" t="s">
        <v>31</v>
      </c>
      <c r="F52" s="79" t="s">
        <v>43</v>
      </c>
      <c r="G52" s="69" t="s">
        <v>44</v>
      </c>
      <c r="H52" s="32">
        <v>1.71</v>
      </c>
      <c r="I52" s="33">
        <v>2</v>
      </c>
      <c r="J52" s="95">
        <v>18</v>
      </c>
      <c r="K52" s="72">
        <v>22.6</v>
      </c>
      <c r="L52" s="82">
        <f t="shared" si="7"/>
        <v>0.79646017699115035</v>
      </c>
      <c r="M52" s="37">
        <f>SQRT((J52*J52)+(H52*H52))*1.96*SQRT(2)</f>
        <v>50.118092991653235</v>
      </c>
      <c r="N52" s="88">
        <v>22.1</v>
      </c>
      <c r="O52" s="82">
        <f t="shared" si="1"/>
        <v>11.754385964912283</v>
      </c>
      <c r="P52" s="112">
        <f t="shared" si="2"/>
        <v>0</v>
      </c>
      <c r="Q52" s="513" t="str">
        <f t="shared" si="3"/>
        <v>1</v>
      </c>
      <c r="R52" s="41">
        <f t="shared" si="4"/>
        <v>5.5060784593029544</v>
      </c>
      <c r="S52" s="42" t="str">
        <f t="shared" si="5"/>
        <v>13s(N2,R1)</v>
      </c>
      <c r="T52" s="26"/>
      <c r="U52" s="26"/>
      <c r="V52" s="26"/>
      <c r="W52" s="26"/>
      <c r="X52" s="26"/>
      <c r="Y52" s="26"/>
      <c r="Z52" s="26"/>
      <c r="AA52" s="43"/>
      <c r="AB52" s="43"/>
      <c r="AC52" s="26"/>
      <c r="AD52" s="26"/>
      <c r="AE52" s="26"/>
      <c r="AF52" s="26"/>
      <c r="AG52" s="26"/>
      <c r="AH52" s="26"/>
      <c r="AI52" s="26"/>
      <c r="AJ52" s="26"/>
      <c r="AK52" s="26"/>
    </row>
    <row r="53" spans="1:37" ht="15.75" customHeight="1">
      <c r="A53" s="5"/>
      <c r="B53" s="111"/>
      <c r="C53" s="44">
        <v>52</v>
      </c>
      <c r="D53" s="101" t="s">
        <v>71</v>
      </c>
      <c r="E53" s="105"/>
      <c r="F53" s="87" t="s">
        <v>45</v>
      </c>
      <c r="G53" s="69" t="s">
        <v>44</v>
      </c>
      <c r="H53" s="32">
        <v>2.4900000000000002</v>
      </c>
      <c r="I53" s="33">
        <v>1</v>
      </c>
      <c r="J53" s="96">
        <v>18</v>
      </c>
      <c r="K53" s="76">
        <v>22.6</v>
      </c>
      <c r="L53" s="82">
        <f t="shared" si="7"/>
        <v>0.79646017699115035</v>
      </c>
      <c r="M53" s="51">
        <f>SQRT((J53*J53)+(H53*H53))*1.96*SQRT(2)</f>
        <v>50.36857560344545</v>
      </c>
      <c r="N53" s="89">
        <v>22.1</v>
      </c>
      <c r="O53" s="82">
        <f t="shared" si="1"/>
        <v>8.4738955823293178</v>
      </c>
      <c r="P53" s="112">
        <f t="shared" si="2"/>
        <v>1.5414336473895673E-10</v>
      </c>
      <c r="Q53" s="514" t="str">
        <f t="shared" si="3"/>
        <v>1</v>
      </c>
      <c r="R53" s="55">
        <f t="shared" si="4"/>
        <v>7.5366371811305877</v>
      </c>
      <c r="S53" s="56" t="str">
        <f t="shared" si="5"/>
        <v>13s(N2,R1)</v>
      </c>
      <c r="T53" s="26"/>
      <c r="U53" s="26"/>
      <c r="V53" s="26"/>
      <c r="W53" s="26"/>
      <c r="X53" s="26"/>
      <c r="Y53" s="26"/>
      <c r="Z53" s="26"/>
      <c r="AA53" s="43"/>
      <c r="AB53" s="43"/>
      <c r="AC53" s="26"/>
      <c r="AD53" s="26"/>
      <c r="AE53" s="26"/>
      <c r="AF53" s="26"/>
      <c r="AG53" s="26"/>
      <c r="AH53" s="26"/>
      <c r="AI53" s="26"/>
      <c r="AJ53" s="26"/>
      <c r="AK53" s="26"/>
    </row>
    <row r="54" spans="1:37" ht="15.75" customHeight="1">
      <c r="A54" s="5"/>
      <c r="B54" s="109">
        <v>27</v>
      </c>
      <c r="C54" s="27">
        <v>53</v>
      </c>
      <c r="D54" s="28" t="s">
        <v>72</v>
      </c>
      <c r="E54" s="70" t="s">
        <v>31</v>
      </c>
      <c r="F54" s="59" t="s">
        <v>32</v>
      </c>
      <c r="G54" s="31" t="s">
        <v>33</v>
      </c>
      <c r="H54" s="32">
        <v>1.54</v>
      </c>
      <c r="I54" s="33">
        <v>1</v>
      </c>
      <c r="J54" s="71">
        <v>2.75</v>
      </c>
      <c r="K54" s="72">
        <v>4.7</v>
      </c>
      <c r="L54" s="36">
        <f t="shared" si="7"/>
        <v>0.58510638297872342</v>
      </c>
      <c r="M54" s="73">
        <f>SQRT(POWER(H54,2)+POWER(J54,2))*1.96*SQRT(2)</f>
        <v>8.7364567829297943</v>
      </c>
      <c r="N54" s="38">
        <v>10</v>
      </c>
      <c r="O54" s="36">
        <f t="shared" si="1"/>
        <v>5.8441558441558437</v>
      </c>
      <c r="P54" s="40">
        <f t="shared" si="2"/>
        <v>6.9906119678497802E-4</v>
      </c>
      <c r="Q54" s="513" t="str">
        <f t="shared" si="3"/>
        <v>3</v>
      </c>
      <c r="R54" s="41">
        <f t="shared" si="4"/>
        <v>4.7269863549623246</v>
      </c>
      <c r="S54" s="42" t="str">
        <f t="shared" si="5"/>
        <v>13s/22s/R4s(N2,R1)</v>
      </c>
      <c r="T54" s="26"/>
      <c r="U54" s="26"/>
      <c r="V54" s="26"/>
      <c r="W54" s="26"/>
      <c r="X54" s="26"/>
      <c r="Y54" s="26"/>
      <c r="Z54" s="26"/>
      <c r="AA54" s="43"/>
      <c r="AB54" s="43"/>
      <c r="AC54" s="26"/>
      <c r="AD54" s="26"/>
      <c r="AE54" s="26"/>
      <c r="AF54" s="26"/>
      <c r="AG54" s="26"/>
      <c r="AH54" s="26"/>
      <c r="AI54" s="26"/>
      <c r="AJ54" s="26"/>
      <c r="AK54" s="26"/>
    </row>
    <row r="55" spans="1:37" ht="15.75" customHeight="1">
      <c r="A55" s="5"/>
      <c r="B55" s="111"/>
      <c r="C55" s="44">
        <v>54</v>
      </c>
      <c r="D55" s="45" t="s">
        <v>72</v>
      </c>
      <c r="E55" s="98"/>
      <c r="F55" s="63" t="s">
        <v>34</v>
      </c>
      <c r="G55" s="31" t="s">
        <v>33</v>
      </c>
      <c r="H55" s="32">
        <v>1.65</v>
      </c>
      <c r="I55" s="33">
        <v>1</v>
      </c>
      <c r="J55" s="75">
        <f>J54</f>
        <v>2.75</v>
      </c>
      <c r="K55" s="76">
        <f>K54</f>
        <v>4.7</v>
      </c>
      <c r="L55" s="50">
        <f t="shared" si="7"/>
        <v>0.58510638297872342</v>
      </c>
      <c r="M55" s="77">
        <f>SQRT((J55*J55)+(H55*H55))*1.96*SQRT(2)</f>
        <v>8.8894157288316773</v>
      </c>
      <c r="N55" s="52">
        <v>10</v>
      </c>
      <c r="O55" s="50">
        <f t="shared" si="1"/>
        <v>5.454545454545455</v>
      </c>
      <c r="P55" s="54">
        <f t="shared" si="2"/>
        <v>3.8340146646831386E-3</v>
      </c>
      <c r="Q55" s="514" t="str">
        <f t="shared" si="3"/>
        <v>3</v>
      </c>
      <c r="R55" s="55">
        <f t="shared" si="4"/>
        <v>5.05</v>
      </c>
      <c r="S55" s="56" t="str">
        <f t="shared" si="5"/>
        <v>13s/22s/R4s(N2,R1)</v>
      </c>
      <c r="T55" s="26"/>
      <c r="U55" s="26"/>
      <c r="V55" s="26"/>
      <c r="W55" s="26"/>
      <c r="X55" s="26"/>
      <c r="Y55" s="26"/>
      <c r="Z55" s="26"/>
      <c r="AA55" s="43"/>
      <c r="AB55" s="43"/>
      <c r="AC55" s="26"/>
      <c r="AD55" s="26"/>
      <c r="AE55" s="26"/>
      <c r="AF55" s="26"/>
      <c r="AG55" s="26"/>
      <c r="AH55" s="26"/>
      <c r="AI55" s="26"/>
      <c r="AJ55" s="26"/>
      <c r="AK55" s="26"/>
    </row>
    <row r="56" spans="1:37" ht="15.75" customHeight="1">
      <c r="A56" s="5"/>
      <c r="B56" s="109">
        <v>28</v>
      </c>
      <c r="C56" s="27">
        <v>55</v>
      </c>
      <c r="D56" s="28" t="s">
        <v>73</v>
      </c>
      <c r="E56" s="70" t="s">
        <v>31</v>
      </c>
      <c r="F56" s="59" t="s">
        <v>32</v>
      </c>
      <c r="G56" s="31" t="s">
        <v>33</v>
      </c>
      <c r="H56" s="32">
        <v>2.0299999999999998</v>
      </c>
      <c r="I56" s="33">
        <v>1</v>
      </c>
      <c r="J56" s="71">
        <v>5.95</v>
      </c>
      <c r="K56" s="72">
        <v>15.3</v>
      </c>
      <c r="L56" s="36">
        <f t="shared" si="7"/>
        <v>0.3888888888888889</v>
      </c>
      <c r="M56" s="73">
        <f>SQRT(POWER(H56,2)+POWER(J56,2))*1.96*SQRT(2)</f>
        <v>17.426020397095833</v>
      </c>
      <c r="N56" s="92">
        <v>13</v>
      </c>
      <c r="O56" s="36">
        <f t="shared" si="1"/>
        <v>5.9113300492610845</v>
      </c>
      <c r="P56" s="40">
        <f t="shared" si="2"/>
        <v>5.1368788013261835E-4</v>
      </c>
      <c r="Q56" s="513" t="str">
        <f t="shared" si="3"/>
        <v>3</v>
      </c>
      <c r="R56" s="41">
        <f t="shared" si="4"/>
        <v>6.171555719589672</v>
      </c>
      <c r="S56" s="42" t="str">
        <f t="shared" si="5"/>
        <v>13s/22s/R4s(N2,R1)</v>
      </c>
      <c r="T56" s="26"/>
      <c r="U56" s="26"/>
      <c r="V56" s="26"/>
      <c r="W56" s="26"/>
      <c r="X56" s="26"/>
      <c r="Y56" s="26"/>
      <c r="Z56" s="26"/>
      <c r="AA56" s="43"/>
      <c r="AB56" s="43"/>
      <c r="AC56" s="26"/>
      <c r="AD56" s="26"/>
      <c r="AE56" s="26"/>
      <c r="AF56" s="26"/>
      <c r="AG56" s="26"/>
      <c r="AH56" s="26"/>
      <c r="AI56" s="26"/>
      <c r="AJ56" s="26"/>
      <c r="AK56" s="26"/>
    </row>
    <row r="57" spans="1:37" ht="15.75" customHeight="1">
      <c r="A57" s="5"/>
      <c r="B57" s="111"/>
      <c r="C57" s="44">
        <v>56</v>
      </c>
      <c r="D57" s="45" t="s">
        <v>73</v>
      </c>
      <c r="E57" s="98"/>
      <c r="F57" s="63" t="s">
        <v>34</v>
      </c>
      <c r="G57" s="31" t="s">
        <v>33</v>
      </c>
      <c r="H57" s="32">
        <v>1.89</v>
      </c>
      <c r="I57" s="33">
        <v>0</v>
      </c>
      <c r="J57" s="75">
        <f>J56</f>
        <v>5.95</v>
      </c>
      <c r="K57" s="76">
        <f>K56</f>
        <v>15.3</v>
      </c>
      <c r="L57" s="50">
        <f t="shared" si="7"/>
        <v>0.3888888888888889</v>
      </c>
      <c r="M57" s="77">
        <f>SQRT((J57*J57)+(H57*H57))*1.96*SQRT(2)</f>
        <v>17.304613451909294</v>
      </c>
      <c r="N57" s="93">
        <v>13</v>
      </c>
      <c r="O57" s="50">
        <f t="shared" si="1"/>
        <v>6.878306878306879</v>
      </c>
      <c r="P57" s="54">
        <f t="shared" si="2"/>
        <v>3.7594788282468983E-6</v>
      </c>
      <c r="Q57" s="514" t="str">
        <f t="shared" si="3"/>
        <v>1</v>
      </c>
      <c r="R57" s="55">
        <f t="shared" si="4"/>
        <v>5.67</v>
      </c>
      <c r="S57" s="56" t="str">
        <f t="shared" si="5"/>
        <v>13s(N2,R1)</v>
      </c>
      <c r="T57" s="26"/>
      <c r="U57" s="26"/>
      <c r="V57" s="26"/>
      <c r="W57" s="26"/>
      <c r="X57" s="26"/>
      <c r="Y57" s="26"/>
      <c r="Z57" s="26"/>
      <c r="AA57" s="43"/>
      <c r="AB57" s="43"/>
      <c r="AC57" s="26"/>
      <c r="AD57" s="26"/>
      <c r="AE57" s="26"/>
      <c r="AF57" s="26"/>
      <c r="AG57" s="26"/>
      <c r="AH57" s="26"/>
      <c r="AI57" s="26"/>
      <c r="AJ57" s="26"/>
      <c r="AK57" s="26"/>
    </row>
    <row r="58" spans="1:37" ht="15.75" customHeight="1">
      <c r="A58" s="5"/>
      <c r="B58" s="109">
        <v>29</v>
      </c>
      <c r="C58" s="27">
        <v>57</v>
      </c>
      <c r="D58" s="28" t="s">
        <v>74</v>
      </c>
      <c r="E58" s="70" t="s">
        <v>31</v>
      </c>
      <c r="F58" s="59" t="s">
        <v>32</v>
      </c>
      <c r="G58" s="31" t="s">
        <v>75</v>
      </c>
      <c r="H58" s="32">
        <v>1.86</v>
      </c>
      <c r="I58" s="33">
        <v>2</v>
      </c>
      <c r="J58" s="71">
        <v>19.899999999999999</v>
      </c>
      <c r="K58" s="72">
        <v>32.700000000000003</v>
      </c>
      <c r="L58" s="36">
        <f t="shared" si="7"/>
        <v>0.60856269113149841</v>
      </c>
      <c r="M58" s="73">
        <f>SQRT(POWER(H58,2)+POWER(J58,2))*1.96*SQRT(2)</f>
        <v>55.400404607908776</v>
      </c>
      <c r="N58" s="92">
        <v>16</v>
      </c>
      <c r="O58" s="36">
        <f t="shared" si="1"/>
        <v>7.5268817204301071</v>
      </c>
      <c r="P58" s="40">
        <f t="shared" si="2"/>
        <v>8.357662339975036E-8</v>
      </c>
      <c r="Q58" s="513" t="str">
        <f t="shared" si="3"/>
        <v>1</v>
      </c>
      <c r="R58" s="41">
        <f t="shared" si="4"/>
        <v>5.9275964774940615</v>
      </c>
      <c r="S58" s="42" t="str">
        <f t="shared" si="5"/>
        <v>13s(N2,R1)</v>
      </c>
      <c r="T58" s="26"/>
      <c r="U58" s="26"/>
      <c r="V58" s="26"/>
      <c r="W58" s="26"/>
      <c r="X58" s="26"/>
      <c r="Y58" s="26"/>
      <c r="Z58" s="26"/>
      <c r="AA58" s="43"/>
      <c r="AB58" s="43"/>
      <c r="AC58" s="26"/>
      <c r="AD58" s="26"/>
      <c r="AE58" s="26"/>
      <c r="AF58" s="26"/>
      <c r="AG58" s="26"/>
      <c r="AH58" s="26"/>
      <c r="AI58" s="26"/>
      <c r="AJ58" s="26"/>
      <c r="AK58" s="26"/>
    </row>
    <row r="59" spans="1:37" ht="15.75" customHeight="1">
      <c r="A59" s="5"/>
      <c r="B59" s="111"/>
      <c r="C59" s="44">
        <v>58</v>
      </c>
      <c r="D59" s="45" t="s">
        <v>74</v>
      </c>
      <c r="E59" s="98"/>
      <c r="F59" s="63" t="s">
        <v>34</v>
      </c>
      <c r="G59" s="31" t="s">
        <v>75</v>
      </c>
      <c r="H59" s="32">
        <v>1.59</v>
      </c>
      <c r="I59" s="33">
        <v>1</v>
      </c>
      <c r="J59" s="75">
        <f>J58</f>
        <v>19.899999999999999</v>
      </c>
      <c r="K59" s="76">
        <f>K58</f>
        <v>32.700000000000003</v>
      </c>
      <c r="L59" s="50">
        <f t="shared" si="7"/>
        <v>0.60856269113149841</v>
      </c>
      <c r="M59" s="77">
        <f>SQRT((J59*J59)+(H59*H59))*1.96*SQRT(2)</f>
        <v>55.335774413303369</v>
      </c>
      <c r="N59" s="93">
        <v>16</v>
      </c>
      <c r="O59" s="50">
        <f t="shared" si="1"/>
        <v>9.4339622641509422</v>
      </c>
      <c r="P59" s="54">
        <f t="shared" si="2"/>
        <v>1.1102230246251565E-13</v>
      </c>
      <c r="Q59" s="514" t="str">
        <f t="shared" si="3"/>
        <v>1</v>
      </c>
      <c r="R59" s="55">
        <f t="shared" si="4"/>
        <v>4.8736946970445327</v>
      </c>
      <c r="S59" s="56" t="str">
        <f t="shared" si="5"/>
        <v>13s(N2,R1)</v>
      </c>
      <c r="T59" s="26"/>
      <c r="U59" s="26"/>
      <c r="V59" s="26"/>
      <c r="W59" s="26"/>
      <c r="X59" s="26"/>
      <c r="Y59" s="26"/>
      <c r="Z59" s="26"/>
      <c r="AA59" s="43"/>
      <c r="AB59" s="43"/>
      <c r="AC59" s="26"/>
      <c r="AD59" s="26"/>
      <c r="AE59" s="26"/>
      <c r="AF59" s="26"/>
      <c r="AG59" s="26"/>
      <c r="AH59" s="26"/>
      <c r="AI59" s="26"/>
      <c r="AJ59" s="26"/>
      <c r="AK59" s="26"/>
    </row>
    <row r="60" spans="1:37" ht="15.75" customHeight="1">
      <c r="A60" s="5"/>
      <c r="B60" s="109">
        <v>30</v>
      </c>
      <c r="C60" s="27">
        <v>59</v>
      </c>
      <c r="D60" s="28" t="s">
        <v>76</v>
      </c>
      <c r="E60" s="70" t="s">
        <v>31</v>
      </c>
      <c r="F60" s="59" t="s">
        <v>32</v>
      </c>
      <c r="G60" s="31" t="s">
        <v>33</v>
      </c>
      <c r="H60" s="32">
        <v>1.32</v>
      </c>
      <c r="I60" s="33">
        <v>3</v>
      </c>
      <c r="J60" s="71">
        <v>7.3</v>
      </c>
      <c r="K60" s="72">
        <v>21.2</v>
      </c>
      <c r="L60" s="36">
        <f t="shared" si="7"/>
        <v>0.34433962264150941</v>
      </c>
      <c r="M60" s="73">
        <f>SQRT(POWER(H60,2)+POWER(J60,2))*1.96*SQRT(2)</f>
        <v>20.562707401507225</v>
      </c>
      <c r="N60" s="74">
        <v>16.3</v>
      </c>
      <c r="O60" s="62">
        <f t="shared" si="1"/>
        <v>10.075757575757576</v>
      </c>
      <c r="P60" s="40">
        <f t="shared" si="2"/>
        <v>0</v>
      </c>
      <c r="Q60" s="513" t="str">
        <f t="shared" si="3"/>
        <v>1</v>
      </c>
      <c r="R60" s="41">
        <f t="shared" si="4"/>
        <v>4.9680579706762682</v>
      </c>
      <c r="S60" s="42" t="str">
        <f t="shared" si="5"/>
        <v>13s(N2,R1)</v>
      </c>
      <c r="T60" s="26"/>
      <c r="U60" s="26"/>
      <c r="V60" s="26"/>
      <c r="W60" s="26"/>
      <c r="X60" s="26"/>
      <c r="Y60" s="26"/>
      <c r="Z60" s="26"/>
      <c r="AA60" s="43"/>
      <c r="AB60" s="43"/>
      <c r="AC60" s="26"/>
      <c r="AD60" s="26"/>
      <c r="AE60" s="26"/>
      <c r="AF60" s="26"/>
      <c r="AG60" s="26"/>
      <c r="AH60" s="26"/>
      <c r="AI60" s="26"/>
      <c r="AJ60" s="26"/>
      <c r="AK60" s="26"/>
    </row>
    <row r="61" spans="1:37" ht="15.75" customHeight="1">
      <c r="A61" s="5"/>
      <c r="B61" s="111"/>
      <c r="C61" s="44">
        <v>60</v>
      </c>
      <c r="D61" s="45" t="s">
        <v>76</v>
      </c>
      <c r="E61" s="98"/>
      <c r="F61" s="63" t="s">
        <v>34</v>
      </c>
      <c r="G61" s="31" t="s">
        <v>33</v>
      </c>
      <c r="H61" s="32">
        <v>1.39</v>
      </c>
      <c r="I61" s="33">
        <v>3</v>
      </c>
      <c r="J61" s="75">
        <f>J60</f>
        <v>7.3</v>
      </c>
      <c r="K61" s="76">
        <f>K60</f>
        <v>21.2</v>
      </c>
      <c r="L61" s="50">
        <f t="shared" si="7"/>
        <v>0.34433962264150941</v>
      </c>
      <c r="M61" s="77">
        <f>SQRT((J61*J61)+(H61*H61))*1.96*SQRT(2)</f>
        <v>20.598117358632564</v>
      </c>
      <c r="N61" s="78">
        <v>16.3</v>
      </c>
      <c r="O61" s="66">
        <f t="shared" si="1"/>
        <v>9.5683453237410081</v>
      </c>
      <c r="P61" s="54">
        <f t="shared" si="2"/>
        <v>3.3306690738754696E-14</v>
      </c>
      <c r="Q61" s="514" t="str">
        <f t="shared" si="3"/>
        <v>1</v>
      </c>
      <c r="R61" s="55">
        <f t="shared" si="4"/>
        <v>5.1370127506168402</v>
      </c>
      <c r="S61" s="56" t="str">
        <f t="shared" si="5"/>
        <v>13s(N2,R1)</v>
      </c>
      <c r="T61" s="26"/>
      <c r="U61" s="26"/>
      <c r="V61" s="26"/>
      <c r="W61" s="26"/>
      <c r="X61" s="26"/>
      <c r="Y61" s="26"/>
      <c r="Z61" s="26"/>
      <c r="AA61" s="43"/>
      <c r="AB61" s="43"/>
      <c r="AC61" s="26"/>
      <c r="AD61" s="26"/>
      <c r="AE61" s="26"/>
      <c r="AF61" s="26"/>
      <c r="AG61" s="26"/>
      <c r="AH61" s="26"/>
      <c r="AI61" s="26"/>
      <c r="AJ61" s="26"/>
      <c r="AK61" s="26"/>
    </row>
    <row r="62" spans="1:37" ht="15.75" customHeight="1">
      <c r="A62" s="5"/>
      <c r="B62" s="109">
        <v>31</v>
      </c>
      <c r="C62" s="27">
        <v>61</v>
      </c>
      <c r="D62" s="28" t="s">
        <v>77</v>
      </c>
      <c r="E62" s="70" t="s">
        <v>31</v>
      </c>
      <c r="F62" s="59" t="s">
        <v>32</v>
      </c>
      <c r="G62" s="31" t="s">
        <v>33</v>
      </c>
      <c r="H62" s="32">
        <v>1.36</v>
      </c>
      <c r="I62" s="33">
        <v>4</v>
      </c>
      <c r="J62" s="71">
        <v>7.8</v>
      </c>
      <c r="K62" s="72">
        <v>20.399999999999999</v>
      </c>
      <c r="L62" s="36">
        <f t="shared" si="7"/>
        <v>0.38235294117647062</v>
      </c>
      <c r="M62" s="73">
        <f>SQRT(POWER(H62,2)+POWER(J62,2))*1.96*SQRT(2)</f>
        <v>21.946679355200867</v>
      </c>
      <c r="N62" s="124">
        <v>17</v>
      </c>
      <c r="O62" s="36">
        <f t="shared" si="1"/>
        <v>9.5588235294117645</v>
      </c>
      <c r="P62" s="40">
        <f t="shared" si="2"/>
        <v>3.3306690738754696E-14</v>
      </c>
      <c r="Q62" s="513" t="str">
        <f t="shared" si="3"/>
        <v>1</v>
      </c>
      <c r="R62" s="41">
        <f t="shared" si="4"/>
        <v>5.7137028274141102</v>
      </c>
      <c r="S62" s="42" t="str">
        <f t="shared" si="5"/>
        <v>13s(N2,R1)</v>
      </c>
      <c r="T62" s="26"/>
      <c r="U62" s="26"/>
      <c r="V62" s="26"/>
      <c r="W62" s="26"/>
      <c r="X62" s="26"/>
      <c r="Y62" s="26"/>
      <c r="Z62" s="26"/>
      <c r="AA62" s="43"/>
      <c r="AB62" s="43"/>
      <c r="AC62" s="26"/>
      <c r="AD62" s="26"/>
      <c r="AE62" s="26"/>
      <c r="AF62" s="26"/>
      <c r="AG62" s="26"/>
      <c r="AH62" s="26"/>
      <c r="AI62" s="26"/>
      <c r="AJ62" s="26"/>
      <c r="AK62" s="26"/>
    </row>
    <row r="63" spans="1:37" ht="15.75" customHeight="1">
      <c r="A63" s="5"/>
      <c r="B63" s="111"/>
      <c r="C63" s="44">
        <v>62</v>
      </c>
      <c r="D63" s="45" t="s">
        <v>77</v>
      </c>
      <c r="E63" s="98"/>
      <c r="F63" s="63" t="s">
        <v>34</v>
      </c>
      <c r="G63" s="31" t="s">
        <v>33</v>
      </c>
      <c r="H63" s="32">
        <v>1.36</v>
      </c>
      <c r="I63" s="33">
        <v>5</v>
      </c>
      <c r="J63" s="75">
        <f>J62</f>
        <v>7.8</v>
      </c>
      <c r="K63" s="76">
        <f>K62</f>
        <v>20.399999999999999</v>
      </c>
      <c r="L63" s="50">
        <f t="shared" si="7"/>
        <v>0.38235294117647062</v>
      </c>
      <c r="M63" s="77">
        <f>SQRT((J63*J63)+(H63*H63))*1.96*SQRT(2)</f>
        <v>21.946679355200867</v>
      </c>
      <c r="N63" s="78">
        <v>17</v>
      </c>
      <c r="O63" s="50">
        <f t="shared" si="1"/>
        <v>8.8235294117647047</v>
      </c>
      <c r="P63" s="54">
        <f t="shared" si="2"/>
        <v>1.2079226507921703E-11</v>
      </c>
      <c r="Q63" s="514" t="str">
        <f t="shared" si="3"/>
        <v>1</v>
      </c>
      <c r="R63" s="55">
        <f t="shared" si="4"/>
        <v>6.4534022034892571</v>
      </c>
      <c r="S63" s="56" t="str">
        <f t="shared" si="5"/>
        <v>13s(N2,R1)</v>
      </c>
      <c r="T63" s="26"/>
      <c r="U63" s="26"/>
      <c r="V63" s="26"/>
      <c r="W63" s="26"/>
      <c r="X63" s="26"/>
      <c r="Y63" s="26"/>
      <c r="Z63" s="26"/>
      <c r="AA63" s="43"/>
      <c r="AB63" s="43"/>
      <c r="AC63" s="26"/>
      <c r="AD63" s="26"/>
      <c r="AE63" s="26"/>
      <c r="AF63" s="26"/>
      <c r="AG63" s="26"/>
      <c r="AH63" s="26"/>
      <c r="AI63" s="26"/>
      <c r="AJ63" s="26"/>
      <c r="AK63" s="26"/>
    </row>
    <row r="64" spans="1:37" ht="15.75" customHeight="1">
      <c r="A64" s="5"/>
      <c r="B64" s="109">
        <v>32</v>
      </c>
      <c r="C64" s="27">
        <v>63</v>
      </c>
      <c r="D64" s="28" t="s">
        <v>78</v>
      </c>
      <c r="E64" s="70" t="s">
        <v>31</v>
      </c>
      <c r="F64" s="59" t="s">
        <v>32</v>
      </c>
      <c r="G64" s="31" t="s">
        <v>33</v>
      </c>
      <c r="H64" s="32">
        <v>2.1800000000000002</v>
      </c>
      <c r="I64" s="33">
        <v>1</v>
      </c>
      <c r="J64" s="71">
        <v>8.6</v>
      </c>
      <c r="K64" s="72">
        <v>17.5</v>
      </c>
      <c r="L64" s="36">
        <f t="shared" si="7"/>
        <v>0.49142857142857138</v>
      </c>
      <c r="M64" s="73">
        <f>SQRT(POWER(H64,2)+POWER(J64,2))*1.96*SQRT(2)</f>
        <v>24.591931841154732</v>
      </c>
      <c r="N64" s="104">
        <v>11.97</v>
      </c>
      <c r="O64" s="62">
        <f t="shared" si="1"/>
        <v>5.0321100917431192</v>
      </c>
      <c r="P64" s="40">
        <f t="shared" si="2"/>
        <v>2.0612884294568534E-2</v>
      </c>
      <c r="Q64" s="513" t="str">
        <f t="shared" si="3"/>
        <v>3</v>
      </c>
      <c r="R64" s="41">
        <f t="shared" si="4"/>
        <v>6.6160108826996353</v>
      </c>
      <c r="S64" s="42" t="str">
        <f t="shared" si="5"/>
        <v>13s/22s/R4s(N2,R1)</v>
      </c>
      <c r="T64" s="26"/>
      <c r="U64" s="26"/>
      <c r="V64" s="26"/>
      <c r="W64" s="26"/>
      <c r="X64" s="26"/>
      <c r="Y64" s="26"/>
      <c r="Z64" s="26"/>
      <c r="AA64" s="43"/>
      <c r="AB64" s="43"/>
      <c r="AC64" s="26"/>
      <c r="AD64" s="26"/>
      <c r="AE64" s="26"/>
      <c r="AF64" s="26"/>
      <c r="AG64" s="26"/>
      <c r="AH64" s="26"/>
      <c r="AI64" s="26"/>
      <c r="AJ64" s="26"/>
      <c r="AK64" s="26"/>
    </row>
    <row r="65" spans="1:37" ht="15.75" customHeight="1">
      <c r="A65" s="5"/>
      <c r="B65" s="111"/>
      <c r="C65" s="44">
        <v>64</v>
      </c>
      <c r="D65" s="101" t="s">
        <v>78</v>
      </c>
      <c r="E65" s="98"/>
      <c r="F65" s="94" t="s">
        <v>34</v>
      </c>
      <c r="G65" s="31" t="s">
        <v>33</v>
      </c>
      <c r="H65" s="32">
        <v>1.46</v>
      </c>
      <c r="I65" s="33">
        <v>1</v>
      </c>
      <c r="J65" s="75">
        <f>J64</f>
        <v>8.6</v>
      </c>
      <c r="K65" s="76">
        <f>K64</f>
        <v>17.5</v>
      </c>
      <c r="L65" s="50">
        <f t="shared" si="7"/>
        <v>0.49142857142857138</v>
      </c>
      <c r="M65" s="77">
        <f>SQRT((J65*J65)+(H65*H65))*1.96*SQRT(2)</f>
        <v>24.179060798964052</v>
      </c>
      <c r="N65" s="125">
        <v>11.97</v>
      </c>
      <c r="O65" s="126">
        <f t="shared" si="1"/>
        <v>7.5136986301369868</v>
      </c>
      <c r="P65" s="54">
        <f t="shared" si="2"/>
        <v>9.0668750285516353E-8</v>
      </c>
      <c r="Q65" s="514" t="str">
        <f t="shared" si="3"/>
        <v>1</v>
      </c>
      <c r="R65" s="55">
        <f t="shared" si="4"/>
        <v>4.4927051984300057</v>
      </c>
      <c r="S65" s="56" t="str">
        <f t="shared" si="5"/>
        <v>13s(N2,R1)</v>
      </c>
      <c r="T65" s="26"/>
      <c r="U65" s="26"/>
      <c r="V65" s="26"/>
      <c r="W65" s="26"/>
      <c r="X65" s="26"/>
      <c r="Y65" s="26"/>
      <c r="Z65" s="26"/>
      <c r="AA65" s="43"/>
      <c r="AB65" s="43"/>
      <c r="AC65" s="26"/>
      <c r="AD65" s="26"/>
      <c r="AE65" s="26"/>
      <c r="AF65" s="26"/>
      <c r="AG65" s="26"/>
      <c r="AH65" s="26"/>
      <c r="AI65" s="26"/>
      <c r="AJ65" s="26"/>
      <c r="AK65" s="26"/>
    </row>
    <row r="66" spans="1:37" ht="15.75" customHeight="1">
      <c r="A66" s="5"/>
      <c r="B66" s="109">
        <v>33</v>
      </c>
      <c r="C66" s="27">
        <v>65</v>
      </c>
      <c r="D66" s="79" t="s">
        <v>79</v>
      </c>
      <c r="E66" s="70" t="s">
        <v>31</v>
      </c>
      <c r="F66" s="79" t="s">
        <v>43</v>
      </c>
      <c r="G66" s="31" t="s">
        <v>44</v>
      </c>
      <c r="H66" s="32">
        <v>3.73</v>
      </c>
      <c r="I66" s="33">
        <v>7.0000000000000009</v>
      </c>
      <c r="J66" s="80">
        <v>16.8</v>
      </c>
      <c r="K66" s="81">
        <v>14.4</v>
      </c>
      <c r="L66" s="36">
        <f t="shared" si="7"/>
        <v>1.1666666666666667</v>
      </c>
      <c r="M66" s="73">
        <f>SQRT((J66*J66)+(H66*H66))*1.96*SQRT(2)</f>
        <v>47.701173583885762</v>
      </c>
      <c r="N66" s="88">
        <v>19.39</v>
      </c>
      <c r="O66" s="36">
        <f t="shared" ref="O66:O129" si="8">(N66-I66)/H66</f>
        <v>3.3217158176943702</v>
      </c>
      <c r="P66" s="40">
        <f t="shared" ref="P66:P129" si="9" xml:space="preserve"> ((1-NORMSDIST(O66-1.5))*1000000)/10000</f>
        <v>3.4249058314333118</v>
      </c>
      <c r="Q66" s="513" t="str">
        <f t="shared" ref="Q66:Q88" si="10">IF(O66&gt;6,"1",(IF(O66&gt;6,"1",IF(O66=6,"2",IF(O66&gt;=5,"3",IF(O66&gt;=3.7,"4",IF(O66&gt;=3.5,"5", IF(O66&gt;=3,"6", IF(O66&gt;=2.5,"7", IF(O66&gt;=2,"8",IF(O66&gt;=1.5,"9",IF(O66&gt;=1,"10","UN"))))))))))))</f>
        <v>6</v>
      </c>
      <c r="R66" s="41">
        <f t="shared" ref="R66:R129" si="11">SQRT(POWER(3,2)*POWER(H66,2)+POWER(I66,2))</f>
        <v>13.199094665923116</v>
      </c>
      <c r="S66" s="42" t="str">
        <f t="shared" ref="S66:S85" si="12">IF(O66&gt;=6,"13s(N2,R1)",(IF(O66&gt;=6,"13s(N2,R1)",IF(O66&gt;=5,"13s/22s/R4s(N2,R1)",IF(O66&gt;=4,"13s/22s/R4s/41s(N4,R1/N2,R2)",IF(O66&gt;=3,"13s/22s/R4s/41s/8x(N4R2/N2R4)",IF(O66&gt;=2,"13s/22s/R4s/41s/10x(N5R2/N2R5)","Unaceptable")))))))</f>
        <v>13s/22s/R4s/41s/8x(N4R2/N2R4)</v>
      </c>
      <c r="T66" s="26"/>
      <c r="U66" s="26"/>
      <c r="V66" s="26"/>
      <c r="W66" s="26"/>
      <c r="X66" s="26"/>
      <c r="Y66" s="26"/>
      <c r="Z66" s="26"/>
      <c r="AA66" s="43"/>
      <c r="AB66" s="43"/>
      <c r="AC66" s="26"/>
      <c r="AD66" s="26"/>
      <c r="AE66" s="26"/>
      <c r="AF66" s="26"/>
      <c r="AG66" s="26"/>
      <c r="AH66" s="26"/>
      <c r="AI66" s="26"/>
      <c r="AJ66" s="26"/>
      <c r="AK66" s="26"/>
    </row>
    <row r="67" spans="1:37" ht="15.75" customHeight="1">
      <c r="A67" s="5"/>
      <c r="B67" s="111"/>
      <c r="C67" s="44">
        <v>66</v>
      </c>
      <c r="D67" s="87" t="s">
        <v>79</v>
      </c>
      <c r="E67" s="44"/>
      <c r="F67" s="87" t="s">
        <v>45</v>
      </c>
      <c r="G67" s="31" t="s">
        <v>44</v>
      </c>
      <c r="H67" s="32">
        <v>2.4900000000000002</v>
      </c>
      <c r="I67" s="33">
        <v>5</v>
      </c>
      <c r="J67" s="80">
        <v>16.8</v>
      </c>
      <c r="K67" s="81">
        <v>14.4</v>
      </c>
      <c r="L67" s="50">
        <f t="shared" si="7"/>
        <v>1.1666666666666667</v>
      </c>
      <c r="M67" s="77">
        <f>SQRT((J67*J67)+(H67*H67))*1.96*SQRT(2)</f>
        <v>47.07592777970499</v>
      </c>
      <c r="N67" s="89">
        <v>19.39</v>
      </c>
      <c r="O67" s="50">
        <f t="shared" si="8"/>
        <v>5.7791164658634537</v>
      </c>
      <c r="P67" s="54">
        <f t="shared" si="9"/>
        <v>9.3818332959072492E-4</v>
      </c>
      <c r="Q67" s="514" t="str">
        <f t="shared" si="10"/>
        <v>3</v>
      </c>
      <c r="R67" s="55">
        <f t="shared" si="11"/>
        <v>8.9889320834012327</v>
      </c>
      <c r="S67" s="56" t="str">
        <f t="shared" si="12"/>
        <v>13s/22s/R4s(N2,R1)</v>
      </c>
      <c r="T67" s="26"/>
      <c r="U67" s="26"/>
      <c r="V67" s="26"/>
      <c r="W67" s="26"/>
      <c r="X67" s="26"/>
      <c r="Y67" s="26"/>
      <c r="Z67" s="26"/>
      <c r="AA67" s="43"/>
      <c r="AB67" s="43"/>
      <c r="AC67" s="26"/>
      <c r="AD67" s="26"/>
      <c r="AE67" s="26"/>
      <c r="AF67" s="26"/>
      <c r="AG67" s="26"/>
      <c r="AH67" s="26"/>
      <c r="AI67" s="26"/>
      <c r="AJ67" s="26"/>
      <c r="AK67" s="26"/>
    </row>
    <row r="68" spans="1:37" ht="15.75" customHeight="1">
      <c r="A68" s="5"/>
      <c r="B68" s="109">
        <v>34</v>
      </c>
      <c r="C68" s="27">
        <v>67</v>
      </c>
      <c r="D68" s="28" t="s">
        <v>80</v>
      </c>
      <c r="E68" s="29" t="s">
        <v>36</v>
      </c>
      <c r="F68" s="59" t="s">
        <v>32</v>
      </c>
      <c r="G68" s="127" t="s">
        <v>37</v>
      </c>
      <c r="H68" s="128">
        <v>1.26</v>
      </c>
      <c r="I68" s="129">
        <v>0</v>
      </c>
      <c r="J68" s="71">
        <v>11.7</v>
      </c>
      <c r="K68" s="72">
        <v>29.9</v>
      </c>
      <c r="L68" s="36">
        <f t="shared" si="7"/>
        <v>0.39130434782608697</v>
      </c>
      <c r="M68" s="73">
        <f>SQRT(POWER(H68,2)+POWER(J68,2))*1.96*SQRT(2)</f>
        <v>32.618263232735124</v>
      </c>
      <c r="N68" s="108">
        <v>17.7</v>
      </c>
      <c r="O68" s="82">
        <f t="shared" si="8"/>
        <v>14.047619047619047</v>
      </c>
      <c r="P68" s="40">
        <f t="shared" si="9"/>
        <v>0</v>
      </c>
      <c r="Q68" s="513" t="str">
        <f t="shared" si="10"/>
        <v>1</v>
      </c>
      <c r="R68" s="41">
        <f t="shared" si="11"/>
        <v>3.7800000000000002</v>
      </c>
      <c r="S68" s="42" t="str">
        <f t="shared" si="12"/>
        <v>13s(N2,R1)</v>
      </c>
      <c r="T68" s="26"/>
      <c r="U68" s="26"/>
      <c r="V68" s="26"/>
      <c r="W68" s="26"/>
      <c r="X68" s="26"/>
      <c r="Y68" s="26"/>
      <c r="Z68" s="26"/>
      <c r="AA68" s="43"/>
      <c r="AB68" s="43"/>
      <c r="AC68" s="26"/>
      <c r="AD68" s="26"/>
      <c r="AE68" s="26"/>
      <c r="AF68" s="26"/>
      <c r="AG68" s="26"/>
      <c r="AH68" s="26"/>
      <c r="AI68" s="26"/>
      <c r="AJ68" s="26"/>
      <c r="AK68" s="26"/>
    </row>
    <row r="69" spans="1:37" ht="15.75" customHeight="1">
      <c r="A69" s="5"/>
      <c r="B69" s="111"/>
      <c r="C69" s="44">
        <v>68</v>
      </c>
      <c r="D69" s="45" t="s">
        <v>80</v>
      </c>
      <c r="E69" s="44"/>
      <c r="F69" s="63" t="s">
        <v>34</v>
      </c>
      <c r="G69" s="127" t="s">
        <v>37</v>
      </c>
      <c r="H69" s="128">
        <v>1.23</v>
      </c>
      <c r="I69" s="129">
        <v>2</v>
      </c>
      <c r="J69" s="75">
        <f>J68</f>
        <v>11.7</v>
      </c>
      <c r="K69" s="76">
        <f>K68</f>
        <v>29.9</v>
      </c>
      <c r="L69" s="50">
        <f t="shared" si="7"/>
        <v>0.39130434782608697</v>
      </c>
      <c r="M69" s="77">
        <f>SQRT((J69*J69)+(H69*H69))*1.96*SQRT(2)</f>
        <v>32.609464289987962</v>
      </c>
      <c r="N69" s="89">
        <v>17.7</v>
      </c>
      <c r="O69" s="50">
        <f t="shared" si="8"/>
        <v>12.764227642276422</v>
      </c>
      <c r="P69" s="54">
        <f t="shared" si="9"/>
        <v>0</v>
      </c>
      <c r="Q69" s="514" t="str">
        <f t="shared" si="10"/>
        <v>1</v>
      </c>
      <c r="R69" s="55">
        <f t="shared" si="11"/>
        <v>4.1971537975156448</v>
      </c>
      <c r="S69" s="56" t="str">
        <f t="shared" si="12"/>
        <v>13s(N2,R1)</v>
      </c>
      <c r="T69" s="26"/>
      <c r="U69" s="26"/>
      <c r="V69" s="26"/>
      <c r="W69" s="26"/>
      <c r="X69" s="26"/>
      <c r="Y69" s="26"/>
      <c r="Z69" s="26"/>
      <c r="AA69" s="43"/>
      <c r="AB69" s="43"/>
      <c r="AC69" s="26"/>
      <c r="AD69" s="26"/>
      <c r="AE69" s="26"/>
      <c r="AF69" s="26"/>
      <c r="AG69" s="26"/>
      <c r="AH69" s="26"/>
      <c r="AI69" s="26"/>
      <c r="AJ69" s="26"/>
      <c r="AK69" s="26"/>
    </row>
    <row r="70" spans="1:37" ht="15.75">
      <c r="A70" s="5"/>
      <c r="B70" s="109">
        <v>35</v>
      </c>
      <c r="C70" s="27">
        <v>69</v>
      </c>
      <c r="D70" s="28" t="s">
        <v>81</v>
      </c>
      <c r="E70" s="70" t="s">
        <v>36</v>
      </c>
      <c r="F70" s="59" t="s">
        <v>32</v>
      </c>
      <c r="G70" s="127" t="s">
        <v>37</v>
      </c>
      <c r="H70" s="32">
        <v>3.87</v>
      </c>
      <c r="I70" s="33">
        <v>4</v>
      </c>
      <c r="J70" s="71">
        <v>22.8</v>
      </c>
      <c r="K70" s="72">
        <v>40</v>
      </c>
      <c r="L70" s="36">
        <f t="shared" si="7"/>
        <v>0.57000000000000006</v>
      </c>
      <c r="M70" s="73">
        <f>SQRT(POWER(H70,2)+POWER(J70,2))*1.96*SQRT(2)</f>
        <v>64.102302658172903</v>
      </c>
      <c r="N70" s="67">
        <v>15.16</v>
      </c>
      <c r="O70" s="36">
        <f t="shared" si="8"/>
        <v>2.8837209302325579</v>
      </c>
      <c r="P70" s="40">
        <f t="shared" si="9"/>
        <v>8.3221961093087327</v>
      </c>
      <c r="Q70" s="513" t="str">
        <f t="shared" si="10"/>
        <v>7</v>
      </c>
      <c r="R70" s="41">
        <f t="shared" si="11"/>
        <v>12.27974348266282</v>
      </c>
      <c r="S70" s="42" t="str">
        <f t="shared" si="12"/>
        <v>13s/22s/R4s/41s/10x(N5R2/N2R5)</v>
      </c>
      <c r="T70" s="26"/>
      <c r="U70" s="26"/>
      <c r="V70" s="26"/>
      <c r="W70" s="26"/>
      <c r="X70" s="26"/>
      <c r="Y70" s="26"/>
      <c r="Z70" s="26"/>
      <c r="AA70" s="43"/>
      <c r="AB70" s="43"/>
      <c r="AC70" s="26"/>
      <c r="AD70" s="26"/>
      <c r="AE70" s="26"/>
      <c r="AF70" s="26"/>
      <c r="AG70" s="26"/>
      <c r="AH70" s="26"/>
      <c r="AI70" s="26"/>
      <c r="AJ70" s="26"/>
      <c r="AK70" s="26"/>
    </row>
    <row r="71" spans="1:37" ht="15.75" customHeight="1">
      <c r="A71" s="5"/>
      <c r="B71" s="111"/>
      <c r="C71" s="44">
        <v>70</v>
      </c>
      <c r="D71" s="45" t="s">
        <v>81</v>
      </c>
      <c r="E71" s="98"/>
      <c r="F71" s="63" t="s">
        <v>34</v>
      </c>
      <c r="G71" s="127" t="s">
        <v>37</v>
      </c>
      <c r="H71" s="32">
        <v>3.67</v>
      </c>
      <c r="I71" s="33">
        <v>4</v>
      </c>
      <c r="J71" s="75">
        <f>J70</f>
        <v>22.8</v>
      </c>
      <c r="K71" s="76">
        <f>K70</f>
        <v>40</v>
      </c>
      <c r="L71" s="50">
        <f t="shared" si="7"/>
        <v>0.57000000000000006</v>
      </c>
      <c r="M71" s="77">
        <f>SQRT((J71*J71)+(H71*H71))*1.96*SQRT(2)</f>
        <v>64.011865622554708</v>
      </c>
      <c r="N71" s="68">
        <v>15.16</v>
      </c>
      <c r="O71" s="50">
        <f t="shared" si="8"/>
        <v>3.0408719346049047</v>
      </c>
      <c r="P71" s="54">
        <f t="shared" si="9"/>
        <v>6.1673978799309355</v>
      </c>
      <c r="Q71" s="514" t="str">
        <f t="shared" si="10"/>
        <v>6</v>
      </c>
      <c r="R71" s="55">
        <f t="shared" si="11"/>
        <v>11.71409834344923</v>
      </c>
      <c r="S71" s="56" t="str">
        <f t="shared" si="12"/>
        <v>13s/22s/R4s/41s/8x(N4R2/N2R4)</v>
      </c>
      <c r="T71" s="26"/>
      <c r="U71" s="26"/>
      <c r="V71" s="26"/>
      <c r="W71" s="26"/>
      <c r="X71" s="26"/>
      <c r="Y71" s="26"/>
      <c r="Z71" s="26"/>
      <c r="AA71" s="43"/>
      <c r="AB71" s="43"/>
      <c r="AC71" s="26"/>
      <c r="AD71" s="26"/>
      <c r="AE71" s="26"/>
      <c r="AF71" s="26"/>
      <c r="AG71" s="26"/>
      <c r="AH71" s="26"/>
      <c r="AI71" s="26"/>
      <c r="AJ71" s="26"/>
      <c r="AK71" s="26"/>
    </row>
    <row r="72" spans="1:37" ht="15.75" customHeight="1">
      <c r="A72" s="5"/>
      <c r="B72" s="109">
        <v>36</v>
      </c>
      <c r="C72" s="27">
        <v>71</v>
      </c>
      <c r="D72" s="28" t="s">
        <v>82</v>
      </c>
      <c r="E72" s="70" t="s">
        <v>36</v>
      </c>
      <c r="F72" s="59" t="s">
        <v>32</v>
      </c>
      <c r="G72" s="130" t="s">
        <v>37</v>
      </c>
      <c r="H72" s="32">
        <v>1.26</v>
      </c>
      <c r="I72" s="33">
        <v>0</v>
      </c>
      <c r="J72" s="71">
        <v>19.7</v>
      </c>
      <c r="K72" s="72">
        <v>24.3</v>
      </c>
      <c r="L72" s="36">
        <f t="shared" si="7"/>
        <v>0.81069958847736623</v>
      </c>
      <c r="M72" s="73">
        <f>SQRT(POWER(H72,2)+POWER(J72,2))*1.96*SQRT(2)</f>
        <v>54.7171905009751</v>
      </c>
      <c r="N72" s="100">
        <v>20</v>
      </c>
      <c r="O72" s="36">
        <f t="shared" si="8"/>
        <v>15.873015873015873</v>
      </c>
      <c r="P72" s="40">
        <f t="shared" si="9"/>
        <v>0</v>
      </c>
      <c r="Q72" s="513" t="str">
        <f t="shared" si="10"/>
        <v>1</v>
      </c>
      <c r="R72" s="41">
        <f t="shared" si="11"/>
        <v>3.7800000000000002</v>
      </c>
      <c r="S72" s="42" t="str">
        <f t="shared" si="12"/>
        <v>13s(N2,R1)</v>
      </c>
      <c r="T72" s="26"/>
      <c r="U72" s="26"/>
      <c r="V72" s="26"/>
      <c r="W72" s="26"/>
      <c r="X72" s="26"/>
      <c r="Y72" s="26"/>
      <c r="Z72" s="26"/>
      <c r="AA72" s="43"/>
      <c r="AB72" s="43"/>
      <c r="AC72" s="26"/>
      <c r="AD72" s="26"/>
      <c r="AE72" s="26"/>
      <c r="AF72" s="26"/>
      <c r="AG72" s="26"/>
      <c r="AH72" s="26"/>
      <c r="AI72" s="26"/>
      <c r="AJ72" s="26"/>
      <c r="AK72" s="26"/>
    </row>
    <row r="73" spans="1:37" ht="15.75" customHeight="1">
      <c r="A73" s="5"/>
      <c r="B73" s="111"/>
      <c r="C73" s="44">
        <v>72</v>
      </c>
      <c r="D73" s="45" t="s">
        <v>82</v>
      </c>
      <c r="E73" s="44"/>
      <c r="F73" s="94" t="s">
        <v>34</v>
      </c>
      <c r="G73" s="127" t="s">
        <v>37</v>
      </c>
      <c r="H73" s="32">
        <v>1.1599999999999999</v>
      </c>
      <c r="I73" s="33">
        <v>1</v>
      </c>
      <c r="J73" s="75">
        <f>J72</f>
        <v>19.7</v>
      </c>
      <c r="K73" s="76">
        <f>K72</f>
        <v>24.3</v>
      </c>
      <c r="L73" s="50">
        <f t="shared" si="7"/>
        <v>0.81069958847736623</v>
      </c>
      <c r="M73" s="77">
        <f>SQRT((J73*J73)+(H73*H73))*1.96*SQRT(2)</f>
        <v>54.700197457778884</v>
      </c>
      <c r="N73" s="100">
        <v>20</v>
      </c>
      <c r="O73" s="50">
        <f t="shared" si="8"/>
        <v>16.379310344827587</v>
      </c>
      <c r="P73" s="54">
        <f t="shared" si="9"/>
        <v>0</v>
      </c>
      <c r="Q73" s="514" t="str">
        <f t="shared" si="10"/>
        <v>1</v>
      </c>
      <c r="R73" s="55">
        <f t="shared" si="11"/>
        <v>3.6208286344426739</v>
      </c>
      <c r="S73" s="85" t="str">
        <f t="shared" si="12"/>
        <v>13s(N2,R1)</v>
      </c>
      <c r="T73" s="26"/>
      <c r="U73" s="26"/>
      <c r="V73" s="26"/>
      <c r="W73" s="26"/>
      <c r="X73" s="26"/>
      <c r="Y73" s="26"/>
      <c r="Z73" s="26"/>
      <c r="AA73" s="43"/>
      <c r="AB73" s="43"/>
      <c r="AC73" s="26"/>
      <c r="AD73" s="26"/>
      <c r="AE73" s="26"/>
      <c r="AF73" s="26"/>
      <c r="AG73" s="26"/>
      <c r="AH73" s="26"/>
      <c r="AI73" s="26"/>
      <c r="AJ73" s="26"/>
      <c r="AK73" s="26"/>
    </row>
    <row r="74" spans="1:37" ht="15.75" customHeight="1">
      <c r="A74" s="5"/>
      <c r="B74" s="131">
        <v>37</v>
      </c>
      <c r="C74" s="132">
        <v>73</v>
      </c>
      <c r="D74" s="133" t="s">
        <v>83</v>
      </c>
      <c r="E74" s="134" t="s">
        <v>84</v>
      </c>
      <c r="F74" s="135" t="s">
        <v>32</v>
      </c>
      <c r="G74" s="136" t="s">
        <v>85</v>
      </c>
      <c r="H74" s="137">
        <v>1.36</v>
      </c>
      <c r="I74" s="138">
        <v>1</v>
      </c>
      <c r="J74" s="139">
        <v>4.5999999999999996</v>
      </c>
      <c r="K74" s="140">
        <v>5.6</v>
      </c>
      <c r="L74" s="141">
        <f t="shared" si="7"/>
        <v>0.8214285714285714</v>
      </c>
      <c r="M74" s="142">
        <f t="shared" ref="M74:M118" si="13">SQRT(POWER(H74,2)+POWER(J74,2))*1.96*SQRT(2)</f>
        <v>13.296140745344116</v>
      </c>
      <c r="N74" s="143">
        <v>8</v>
      </c>
      <c r="O74" s="141">
        <f t="shared" si="8"/>
        <v>5.1470588235294112</v>
      </c>
      <c r="P74" s="40">
        <f t="shared" si="9"/>
        <v>1.3262960753712694E-2</v>
      </c>
      <c r="Q74" s="513" t="str">
        <f t="shared" si="10"/>
        <v>3</v>
      </c>
      <c r="R74" s="358">
        <f t="shared" si="11"/>
        <v>4.2007618356674312</v>
      </c>
      <c r="S74" s="42" t="str">
        <f t="shared" si="12"/>
        <v>13s/22s/R4s(N2,R1)</v>
      </c>
      <c r="T74" s="26"/>
      <c r="U74" s="26"/>
      <c r="V74" s="26"/>
      <c r="W74" s="26"/>
      <c r="X74" s="26"/>
      <c r="Y74" s="26"/>
      <c r="Z74" s="26"/>
      <c r="AA74" s="43"/>
      <c r="AB74" s="43"/>
      <c r="AC74" s="26"/>
      <c r="AD74" s="26"/>
      <c r="AE74" s="26"/>
      <c r="AF74" s="26"/>
      <c r="AG74" s="26"/>
      <c r="AH74" s="26"/>
      <c r="AI74" s="26"/>
      <c r="AJ74" s="26"/>
      <c r="AK74" s="26"/>
    </row>
    <row r="75" spans="1:37" ht="15.75" customHeight="1">
      <c r="A75" s="5"/>
      <c r="B75" s="145"/>
      <c r="C75" s="146">
        <v>74</v>
      </c>
      <c r="D75" s="147" t="s">
        <v>83</v>
      </c>
      <c r="E75" s="148"/>
      <c r="F75" s="149" t="s">
        <v>34</v>
      </c>
      <c r="G75" s="136" t="s">
        <v>85</v>
      </c>
      <c r="H75" s="137">
        <v>1.85</v>
      </c>
      <c r="I75" s="138">
        <v>0</v>
      </c>
      <c r="J75" s="150">
        <v>4.5999999999999996</v>
      </c>
      <c r="K75" s="151">
        <v>5.6</v>
      </c>
      <c r="L75" s="152">
        <f t="shared" si="7"/>
        <v>0.8214285714285714</v>
      </c>
      <c r="M75" s="153">
        <f t="shared" si="13"/>
        <v>13.743080586244119</v>
      </c>
      <c r="N75" s="154">
        <v>8</v>
      </c>
      <c r="O75" s="152">
        <f t="shared" si="8"/>
        <v>4.3243243243243237</v>
      </c>
      <c r="P75" s="54">
        <f t="shared" si="9"/>
        <v>0.23690207054757328</v>
      </c>
      <c r="Q75" s="514" t="str">
        <f t="shared" si="10"/>
        <v>4</v>
      </c>
      <c r="R75" s="190">
        <f t="shared" si="11"/>
        <v>5.55</v>
      </c>
      <c r="S75" s="56" t="str">
        <f t="shared" si="12"/>
        <v>13s/22s/R4s/41s(N4,R1/N2,R2)</v>
      </c>
      <c r="T75" s="26"/>
      <c r="U75" s="26"/>
      <c r="V75" s="26"/>
      <c r="W75" s="26"/>
      <c r="X75" s="26"/>
      <c r="Y75" s="26"/>
      <c r="Z75" s="26"/>
      <c r="AA75" s="43"/>
      <c r="AB75" s="43"/>
      <c r="AC75" s="26"/>
      <c r="AD75" s="26"/>
      <c r="AE75" s="26"/>
      <c r="AF75" s="26"/>
      <c r="AG75" s="26"/>
      <c r="AH75" s="26"/>
      <c r="AI75" s="26"/>
      <c r="AJ75" s="26"/>
      <c r="AK75" s="26"/>
    </row>
    <row r="76" spans="1:37" ht="15.75" customHeight="1">
      <c r="A76" s="5"/>
      <c r="B76" s="131">
        <v>38</v>
      </c>
      <c r="C76" s="132">
        <v>75</v>
      </c>
      <c r="D76" s="135" t="s">
        <v>86</v>
      </c>
      <c r="E76" s="134" t="s">
        <v>84</v>
      </c>
      <c r="F76" s="135" t="s">
        <v>43</v>
      </c>
      <c r="G76" s="136" t="s">
        <v>44</v>
      </c>
      <c r="H76" s="137">
        <v>1.95</v>
      </c>
      <c r="I76" s="138">
        <v>0</v>
      </c>
      <c r="J76" s="156">
        <v>24.4</v>
      </c>
      <c r="K76" s="140">
        <v>22.2</v>
      </c>
      <c r="L76" s="141">
        <f t="shared" si="7"/>
        <v>1.099099099099099</v>
      </c>
      <c r="M76" s="144">
        <f t="shared" si="13"/>
        <v>67.84898908605787</v>
      </c>
      <c r="N76" s="108">
        <v>28.4</v>
      </c>
      <c r="O76" s="141">
        <f t="shared" si="8"/>
        <v>14.564102564102564</v>
      </c>
      <c r="P76" s="112">
        <f t="shared" si="9"/>
        <v>0</v>
      </c>
      <c r="Q76" s="513" t="str">
        <f t="shared" si="10"/>
        <v>1</v>
      </c>
      <c r="R76" s="177">
        <f t="shared" si="11"/>
        <v>5.85</v>
      </c>
      <c r="S76" s="42" t="str">
        <f t="shared" si="12"/>
        <v>13s(N2,R1)</v>
      </c>
      <c r="T76" s="26"/>
      <c r="U76" s="26"/>
      <c r="V76" s="26"/>
      <c r="W76" s="26"/>
      <c r="X76" s="26"/>
      <c r="Y76" s="26"/>
      <c r="Z76" s="26"/>
      <c r="AA76" s="43"/>
      <c r="AB76" s="43"/>
      <c r="AC76" s="26"/>
      <c r="AD76" s="26"/>
      <c r="AE76" s="26"/>
      <c r="AF76" s="26"/>
      <c r="AG76" s="26"/>
      <c r="AH76" s="26"/>
      <c r="AI76" s="26"/>
      <c r="AJ76" s="26"/>
      <c r="AK76" s="26"/>
    </row>
    <row r="77" spans="1:37" ht="15.75" customHeight="1">
      <c r="A77" s="5"/>
      <c r="B77" s="145"/>
      <c r="C77" s="146">
        <v>76</v>
      </c>
      <c r="D77" s="149" t="s">
        <v>86</v>
      </c>
      <c r="E77" s="148"/>
      <c r="F77" s="149" t="s">
        <v>45</v>
      </c>
      <c r="G77" s="136" t="s">
        <v>44</v>
      </c>
      <c r="H77" s="137">
        <v>2.0699999999999998</v>
      </c>
      <c r="I77" s="138">
        <v>2</v>
      </c>
      <c r="J77" s="157">
        <v>24.4</v>
      </c>
      <c r="K77" s="151">
        <v>22.2</v>
      </c>
      <c r="L77" s="152">
        <f t="shared" si="7"/>
        <v>1.099099099099099</v>
      </c>
      <c r="M77" s="155">
        <f t="shared" si="13"/>
        <v>67.87629700919166</v>
      </c>
      <c r="N77" s="89">
        <v>28.4</v>
      </c>
      <c r="O77" s="152">
        <f t="shared" si="8"/>
        <v>12.753623188405797</v>
      </c>
      <c r="P77" s="112">
        <f t="shared" si="9"/>
        <v>0</v>
      </c>
      <c r="Q77" s="514" t="str">
        <f t="shared" si="10"/>
        <v>1</v>
      </c>
      <c r="R77" s="177">
        <f t="shared" si="11"/>
        <v>6.5241167984639876</v>
      </c>
      <c r="S77" s="56" t="str">
        <f t="shared" si="12"/>
        <v>13s(N2,R1)</v>
      </c>
      <c r="T77" s="26"/>
      <c r="U77" s="26"/>
      <c r="V77" s="26"/>
      <c r="W77" s="26"/>
      <c r="X77" s="26"/>
      <c r="Y77" s="26"/>
      <c r="Z77" s="26"/>
      <c r="AA77" s="43"/>
      <c r="AB77" s="43"/>
      <c r="AC77" s="26"/>
      <c r="AD77" s="26"/>
      <c r="AE77" s="26"/>
      <c r="AF77" s="26"/>
      <c r="AG77" s="26"/>
      <c r="AH77" s="26"/>
      <c r="AI77" s="26"/>
      <c r="AJ77" s="26"/>
      <c r="AK77" s="26"/>
    </row>
    <row r="78" spans="1:37" ht="15.75">
      <c r="A78" s="5"/>
      <c r="B78" s="131">
        <v>39</v>
      </c>
      <c r="C78" s="132">
        <v>77</v>
      </c>
      <c r="D78" s="133" t="s">
        <v>87</v>
      </c>
      <c r="E78" s="132" t="s">
        <v>84</v>
      </c>
      <c r="F78" s="158" t="s">
        <v>32</v>
      </c>
      <c r="G78" s="136" t="s">
        <v>57</v>
      </c>
      <c r="H78" s="137">
        <v>1.39</v>
      </c>
      <c r="I78" s="138">
        <v>2</v>
      </c>
      <c r="J78" s="139">
        <v>0.6</v>
      </c>
      <c r="K78" s="140">
        <v>0.7</v>
      </c>
      <c r="L78" s="141">
        <f t="shared" si="7"/>
        <v>0.85714285714285721</v>
      </c>
      <c r="M78" s="142">
        <f t="shared" si="13"/>
        <v>4.1965060133401453</v>
      </c>
      <c r="N78" s="143">
        <v>5</v>
      </c>
      <c r="O78" s="141">
        <f t="shared" si="8"/>
        <v>2.1582733812949644</v>
      </c>
      <c r="P78" s="40">
        <f t="shared" si="9"/>
        <v>25.518123962694638</v>
      </c>
      <c r="Q78" s="513" t="str">
        <f t="shared" si="10"/>
        <v>8</v>
      </c>
      <c r="R78" s="358">
        <f t="shared" si="11"/>
        <v>4.6248135097536629</v>
      </c>
      <c r="S78" s="42" t="str">
        <f t="shared" si="12"/>
        <v>13s/22s/R4s/41s/10x(N5R2/N2R5)</v>
      </c>
      <c r="T78" s="26"/>
      <c r="U78" s="26"/>
      <c r="V78" s="26"/>
      <c r="W78" s="26"/>
      <c r="X78" s="26"/>
      <c r="Y78" s="26"/>
      <c r="Z78" s="26"/>
      <c r="AA78" s="43"/>
      <c r="AB78" s="43"/>
      <c r="AC78" s="26"/>
      <c r="AD78" s="26"/>
      <c r="AE78" s="26"/>
      <c r="AF78" s="26"/>
      <c r="AG78" s="26"/>
      <c r="AH78" s="26"/>
      <c r="AI78" s="26"/>
      <c r="AJ78" s="26"/>
      <c r="AK78" s="26"/>
    </row>
    <row r="79" spans="1:37" ht="15.75">
      <c r="A79" s="5"/>
      <c r="B79" s="145"/>
      <c r="C79" s="146">
        <v>78</v>
      </c>
      <c r="D79" s="159" t="s">
        <v>87</v>
      </c>
      <c r="E79" s="160"/>
      <c r="F79" s="161" t="s">
        <v>34</v>
      </c>
      <c r="G79" s="136" t="s">
        <v>85</v>
      </c>
      <c r="H79" s="137">
        <v>1.63</v>
      </c>
      <c r="I79" s="138">
        <v>1</v>
      </c>
      <c r="J79" s="150">
        <v>0.6</v>
      </c>
      <c r="K79" s="151">
        <v>0.7</v>
      </c>
      <c r="L79" s="152">
        <f t="shared" si="7"/>
        <v>0.85714285714285721</v>
      </c>
      <c r="M79" s="153">
        <f t="shared" si="13"/>
        <v>4.8145037210495536</v>
      </c>
      <c r="N79" s="154">
        <v>5</v>
      </c>
      <c r="O79" s="152">
        <f t="shared" si="8"/>
        <v>2.4539877300613497</v>
      </c>
      <c r="P79" s="54">
        <f t="shared" si="9"/>
        <v>17.004492664940727</v>
      </c>
      <c r="Q79" s="514" t="str">
        <f t="shared" si="10"/>
        <v>8</v>
      </c>
      <c r="R79" s="190">
        <f t="shared" si="11"/>
        <v>4.9912022599770491</v>
      </c>
      <c r="S79" s="56" t="str">
        <f t="shared" si="12"/>
        <v>13s/22s/R4s/41s/10x(N5R2/N2R5)</v>
      </c>
      <c r="T79" s="26"/>
      <c r="U79" s="26"/>
      <c r="V79" s="26"/>
      <c r="W79" s="26"/>
      <c r="X79" s="26"/>
      <c r="Y79" s="26"/>
      <c r="Z79" s="26"/>
      <c r="AA79" s="43"/>
      <c r="AB79" s="43"/>
      <c r="AC79" s="26"/>
      <c r="AD79" s="26"/>
      <c r="AE79" s="26"/>
      <c r="AF79" s="26"/>
      <c r="AG79" s="26"/>
      <c r="AH79" s="26"/>
      <c r="AI79" s="26"/>
      <c r="AJ79" s="26"/>
      <c r="AK79" s="26"/>
    </row>
    <row r="80" spans="1:37" ht="15.75" customHeight="1">
      <c r="A80" s="5"/>
      <c r="B80" s="131">
        <v>40</v>
      </c>
      <c r="C80" s="132">
        <v>79</v>
      </c>
      <c r="D80" s="133" t="s">
        <v>88</v>
      </c>
      <c r="E80" s="132" t="s">
        <v>84</v>
      </c>
      <c r="F80" s="135" t="s">
        <v>43</v>
      </c>
      <c r="G80" s="136" t="s">
        <v>44</v>
      </c>
      <c r="H80" s="137">
        <v>1.83</v>
      </c>
      <c r="I80" s="138">
        <v>4</v>
      </c>
      <c r="J80" s="156">
        <v>28.7</v>
      </c>
      <c r="K80" s="140">
        <v>16.7</v>
      </c>
      <c r="L80" s="162">
        <f t="shared" si="7"/>
        <v>1.7185628742514971</v>
      </c>
      <c r="M80" s="163">
        <f t="shared" si="13"/>
        <v>79.713896382500337</v>
      </c>
      <c r="N80" s="108">
        <v>32</v>
      </c>
      <c r="O80" s="162">
        <f t="shared" si="8"/>
        <v>15.300546448087431</v>
      </c>
      <c r="P80" s="112">
        <f t="shared" si="9"/>
        <v>0</v>
      </c>
      <c r="Q80" s="513" t="str">
        <f t="shared" si="10"/>
        <v>1</v>
      </c>
      <c r="R80" s="177">
        <f t="shared" si="11"/>
        <v>6.7926504399976304</v>
      </c>
      <c r="S80" s="85" t="str">
        <f t="shared" si="12"/>
        <v>13s(N2,R1)</v>
      </c>
      <c r="T80" s="26"/>
      <c r="U80" s="26"/>
      <c r="V80" s="26"/>
      <c r="W80" s="26"/>
      <c r="X80" s="26"/>
      <c r="Y80" s="26"/>
      <c r="Z80" s="26"/>
      <c r="AA80" s="43"/>
      <c r="AB80" s="43"/>
      <c r="AC80" s="26"/>
      <c r="AD80" s="26"/>
      <c r="AE80" s="26"/>
      <c r="AF80" s="26"/>
      <c r="AG80" s="26"/>
      <c r="AH80" s="26"/>
      <c r="AI80" s="26"/>
      <c r="AJ80" s="26"/>
      <c r="AK80" s="26"/>
    </row>
    <row r="81" spans="1:37" ht="15.75" customHeight="1">
      <c r="A81" s="5"/>
      <c r="B81" s="145"/>
      <c r="C81" s="146">
        <v>80</v>
      </c>
      <c r="D81" s="147" t="s">
        <v>88</v>
      </c>
      <c r="E81" s="146"/>
      <c r="F81" s="149" t="s">
        <v>45</v>
      </c>
      <c r="G81" s="136" t="s">
        <v>44</v>
      </c>
      <c r="H81" s="137">
        <v>1.0900000000000001</v>
      </c>
      <c r="I81" s="138">
        <v>0</v>
      </c>
      <c r="J81" s="157">
        <v>28.7</v>
      </c>
      <c r="K81" s="151">
        <v>16.7</v>
      </c>
      <c r="L81" s="162">
        <f t="shared" si="7"/>
        <v>1.7185628742514971</v>
      </c>
      <c r="M81" s="163">
        <f t="shared" si="13"/>
        <v>79.609694245864304</v>
      </c>
      <c r="N81" s="89">
        <v>32</v>
      </c>
      <c r="O81" s="162">
        <f t="shared" si="8"/>
        <v>29.357798165137613</v>
      </c>
      <c r="P81" s="112">
        <f t="shared" si="9"/>
        <v>0</v>
      </c>
      <c r="Q81" s="514" t="str">
        <f t="shared" si="10"/>
        <v>1</v>
      </c>
      <c r="R81" s="177">
        <f t="shared" si="11"/>
        <v>3.2700000000000005</v>
      </c>
      <c r="S81" s="85" t="str">
        <f t="shared" si="12"/>
        <v>13s(N2,R1)</v>
      </c>
      <c r="T81" s="26"/>
      <c r="U81" s="26"/>
      <c r="V81" s="26"/>
      <c r="W81" s="26"/>
      <c r="X81" s="26"/>
      <c r="Y81" s="26"/>
      <c r="Z81" s="26"/>
      <c r="AA81" s="43"/>
      <c r="AB81" s="43"/>
      <c r="AC81" s="26"/>
      <c r="AD81" s="26"/>
      <c r="AE81" s="26"/>
      <c r="AF81" s="26"/>
      <c r="AG81" s="26"/>
      <c r="AH81" s="26"/>
      <c r="AI81" s="26"/>
      <c r="AJ81" s="26"/>
      <c r="AK81" s="26"/>
    </row>
    <row r="82" spans="1:37" ht="15.75" customHeight="1">
      <c r="A82" s="5"/>
      <c r="B82" s="131">
        <v>41</v>
      </c>
      <c r="C82" s="132">
        <v>81</v>
      </c>
      <c r="D82" s="133" t="s">
        <v>89</v>
      </c>
      <c r="E82" s="132" t="s">
        <v>84</v>
      </c>
      <c r="F82" s="158" t="s">
        <v>32</v>
      </c>
      <c r="G82" s="136" t="s">
        <v>57</v>
      </c>
      <c r="H82" s="137">
        <v>1.72</v>
      </c>
      <c r="I82" s="138">
        <v>2</v>
      </c>
      <c r="J82" s="156">
        <v>1.2</v>
      </c>
      <c r="K82" s="140">
        <v>1.5</v>
      </c>
      <c r="L82" s="140">
        <f t="shared" si="7"/>
        <v>0.79999999999999993</v>
      </c>
      <c r="M82" s="142">
        <f t="shared" si="13"/>
        <v>5.8132423723770543</v>
      </c>
      <c r="N82" s="164">
        <v>8</v>
      </c>
      <c r="O82" s="141">
        <f t="shared" si="8"/>
        <v>3.4883720930232558</v>
      </c>
      <c r="P82" s="40">
        <f t="shared" si="9"/>
        <v>2.33852764306548</v>
      </c>
      <c r="Q82" s="513" t="str">
        <f t="shared" si="10"/>
        <v>6</v>
      </c>
      <c r="R82" s="358">
        <f t="shared" si="11"/>
        <v>5.5340401155033199</v>
      </c>
      <c r="S82" s="42" t="str">
        <f t="shared" si="12"/>
        <v>13s/22s/R4s/41s/8x(N4R2/N2R4)</v>
      </c>
      <c r="T82" s="26"/>
      <c r="U82" s="26"/>
      <c r="V82" s="26"/>
      <c r="W82" s="26"/>
      <c r="X82" s="26"/>
      <c r="Y82" s="26"/>
      <c r="Z82" s="26"/>
      <c r="AA82" s="43"/>
      <c r="AB82" s="43"/>
      <c r="AC82" s="26"/>
      <c r="AD82" s="26"/>
      <c r="AE82" s="26"/>
      <c r="AF82" s="26"/>
      <c r="AG82" s="26"/>
      <c r="AH82" s="26"/>
      <c r="AI82" s="26"/>
      <c r="AJ82" s="26"/>
      <c r="AK82" s="26"/>
    </row>
    <row r="83" spans="1:37" ht="15.75" customHeight="1">
      <c r="A83" s="5"/>
      <c r="B83" s="145"/>
      <c r="C83" s="146">
        <v>82</v>
      </c>
      <c r="D83" s="159" t="s">
        <v>89</v>
      </c>
      <c r="E83" s="160"/>
      <c r="F83" s="161" t="s">
        <v>34</v>
      </c>
      <c r="G83" s="136" t="s">
        <v>57</v>
      </c>
      <c r="H83" s="137">
        <v>1.84</v>
      </c>
      <c r="I83" s="138">
        <v>2</v>
      </c>
      <c r="J83" s="157">
        <v>1.2</v>
      </c>
      <c r="K83" s="151">
        <v>1.5</v>
      </c>
      <c r="L83" s="151">
        <f t="shared" si="7"/>
        <v>0.79999999999999993</v>
      </c>
      <c r="M83" s="153">
        <f t="shared" si="13"/>
        <v>6.0890105862939663</v>
      </c>
      <c r="N83" s="165">
        <v>8</v>
      </c>
      <c r="O83" s="162">
        <f t="shared" si="8"/>
        <v>3.2608695652173911</v>
      </c>
      <c r="P83" s="112">
        <f t="shared" si="9"/>
        <v>3.9130241103680907</v>
      </c>
      <c r="Q83" s="514" t="str">
        <f t="shared" si="10"/>
        <v>6</v>
      </c>
      <c r="R83" s="177">
        <f t="shared" si="11"/>
        <v>5.8711498022108071</v>
      </c>
      <c r="S83" s="85" t="str">
        <f t="shared" si="12"/>
        <v>13s/22s/R4s/41s/8x(N4R2/N2R4)</v>
      </c>
      <c r="T83" s="26"/>
      <c r="U83" s="26"/>
      <c r="V83" s="26"/>
      <c r="W83" s="26"/>
      <c r="X83" s="26"/>
      <c r="Y83" s="26"/>
      <c r="Z83" s="26"/>
      <c r="AA83" s="43"/>
      <c r="AB83" s="43"/>
      <c r="AC83" s="26"/>
      <c r="AD83" s="26"/>
      <c r="AE83" s="26"/>
      <c r="AF83" s="26"/>
      <c r="AG83" s="26"/>
      <c r="AH83" s="26"/>
      <c r="AI83" s="26"/>
      <c r="AJ83" s="26"/>
      <c r="AK83" s="26"/>
    </row>
    <row r="84" spans="1:37" ht="15.75" customHeight="1">
      <c r="A84" s="5"/>
      <c r="B84" s="131">
        <v>42</v>
      </c>
      <c r="C84" s="132">
        <v>83</v>
      </c>
      <c r="D84" s="133" t="s">
        <v>90</v>
      </c>
      <c r="E84" s="132" t="s">
        <v>84</v>
      </c>
      <c r="F84" s="135" t="s">
        <v>43</v>
      </c>
      <c r="G84" s="136" t="s">
        <v>44</v>
      </c>
      <c r="H84" s="137">
        <v>1.78</v>
      </c>
      <c r="I84" s="138">
        <v>2</v>
      </c>
      <c r="J84" s="607"/>
      <c r="K84" s="608"/>
      <c r="L84" s="608"/>
      <c r="M84" s="609"/>
      <c r="N84" s="166">
        <v>10</v>
      </c>
      <c r="O84" s="167">
        <f t="shared" si="8"/>
        <v>4.4943820224719104</v>
      </c>
      <c r="P84" s="40">
        <f t="shared" si="9"/>
        <v>0.13750069223132932</v>
      </c>
      <c r="Q84" s="513" t="str">
        <f t="shared" si="10"/>
        <v>4</v>
      </c>
      <c r="R84" s="358">
        <f t="shared" si="11"/>
        <v>5.7022451718599401</v>
      </c>
      <c r="S84" s="168" t="str">
        <f t="shared" si="12"/>
        <v>13s/22s/R4s/41s(N4,R1/N2,R2)</v>
      </c>
      <c r="T84" s="26"/>
      <c r="U84" s="26"/>
      <c r="V84" s="26"/>
      <c r="W84" s="26"/>
      <c r="X84" s="26"/>
      <c r="Y84" s="26"/>
      <c r="Z84" s="26"/>
      <c r="AA84" s="43"/>
      <c r="AB84" s="43"/>
      <c r="AC84" s="26"/>
      <c r="AD84" s="26"/>
      <c r="AE84" s="26"/>
      <c r="AF84" s="26"/>
      <c r="AG84" s="26"/>
      <c r="AH84" s="26"/>
      <c r="AI84" s="26"/>
      <c r="AJ84" s="26"/>
      <c r="AK84" s="26"/>
    </row>
    <row r="85" spans="1:37" ht="15.75" customHeight="1">
      <c r="A85" s="5"/>
      <c r="B85" s="145"/>
      <c r="C85" s="146">
        <v>84</v>
      </c>
      <c r="D85" s="147" t="s">
        <v>90</v>
      </c>
      <c r="E85" s="148"/>
      <c r="F85" s="149" t="s">
        <v>45</v>
      </c>
      <c r="G85" s="136" t="s">
        <v>44</v>
      </c>
      <c r="H85" s="137">
        <v>1.56</v>
      </c>
      <c r="I85" s="138">
        <v>0</v>
      </c>
      <c r="J85" s="610" t="s">
        <v>66</v>
      </c>
      <c r="K85" s="611"/>
      <c r="L85" s="611"/>
      <c r="M85" s="612"/>
      <c r="N85" s="169">
        <v>10</v>
      </c>
      <c r="O85" s="170">
        <f t="shared" si="8"/>
        <v>6.4102564102564097</v>
      </c>
      <c r="P85" s="54">
        <f t="shared" si="9"/>
        <v>4.5478700738676991E-5</v>
      </c>
      <c r="Q85" s="515" t="str">
        <f t="shared" si="10"/>
        <v>1</v>
      </c>
      <c r="R85" s="190">
        <f t="shared" si="11"/>
        <v>4.68</v>
      </c>
      <c r="S85" s="171" t="str">
        <f t="shared" si="12"/>
        <v>13s(N2,R1)</v>
      </c>
      <c r="T85" s="26"/>
      <c r="U85" s="26"/>
      <c r="V85" s="26"/>
      <c r="W85" s="26"/>
      <c r="X85" s="26"/>
      <c r="Y85" s="26"/>
      <c r="Z85" s="26"/>
      <c r="AA85" s="43"/>
      <c r="AB85" s="43"/>
      <c r="AC85" s="26"/>
      <c r="AD85" s="26"/>
      <c r="AE85" s="26"/>
      <c r="AF85" s="26"/>
      <c r="AG85" s="26"/>
      <c r="AH85" s="26"/>
      <c r="AI85" s="26"/>
      <c r="AJ85" s="26"/>
      <c r="AK85" s="26"/>
    </row>
    <row r="86" spans="1:37" ht="15.75" customHeight="1">
      <c r="A86" s="5"/>
      <c r="B86" s="131">
        <v>43</v>
      </c>
      <c r="C86" s="132">
        <v>85</v>
      </c>
      <c r="D86" s="172" t="s">
        <v>91</v>
      </c>
      <c r="E86" s="173" t="s">
        <v>92</v>
      </c>
      <c r="F86" s="174" t="s">
        <v>93</v>
      </c>
      <c r="G86" s="136">
        <v>21</v>
      </c>
      <c r="H86" s="175">
        <v>3</v>
      </c>
      <c r="I86" s="138">
        <v>0</v>
      </c>
      <c r="J86" s="139">
        <v>1.7</v>
      </c>
      <c r="K86" s="140">
        <v>1.9</v>
      </c>
      <c r="L86" s="141">
        <f t="shared" ref="L86:L118" si="14">J86/K86</f>
        <v>0.89473684210526316</v>
      </c>
      <c r="M86" s="142">
        <f t="shared" si="13"/>
        <v>9.5578893067455031</v>
      </c>
      <c r="N86" s="164">
        <v>15</v>
      </c>
      <c r="O86" s="176">
        <f t="shared" si="8"/>
        <v>5</v>
      </c>
      <c r="P86" s="501">
        <f t="shared" si="9"/>
        <v>2.3262907903420782E-2</v>
      </c>
      <c r="Q86" s="513" t="str">
        <f t="shared" si="10"/>
        <v>3</v>
      </c>
      <c r="R86" s="177">
        <f t="shared" si="11"/>
        <v>9</v>
      </c>
      <c r="S86" s="178" t="str">
        <f>IF(O86&gt;=6,"13s(N3,R1)",(IF(O86&gt;=6,"13s(N3,R1)",IF(O86&gt;=5,"13s/2of32s/R4s(N3,R1)",IF(O86&gt;=4,"13s/2of32s/R4s/31s(N3,R1)",IF(O86&gt;=3,"13s/2of32s/R4s/31s/6x(N6,R1/N3,R2)",IF(O86&gt;=2,"13s/2of32s/R4s/31s/12x(N6,R2)","Unaceptable")))))))</f>
        <v>13s/2of32s/R4s(N3,R1)</v>
      </c>
      <c r="T86" s="26"/>
      <c r="U86" s="26"/>
      <c r="V86" s="26"/>
      <c r="W86" s="26"/>
      <c r="X86" s="26"/>
      <c r="Y86" s="26"/>
      <c r="Z86" s="26"/>
      <c r="AA86" s="43"/>
      <c r="AB86" s="43"/>
      <c r="AC86" s="26"/>
      <c r="AD86" s="26"/>
      <c r="AE86" s="26"/>
      <c r="AF86" s="26"/>
      <c r="AG86" s="26"/>
      <c r="AH86" s="26"/>
      <c r="AI86" s="26"/>
      <c r="AJ86" s="26"/>
      <c r="AK86" s="26"/>
    </row>
    <row r="87" spans="1:37" ht="15.75" customHeight="1">
      <c r="A87" s="5"/>
      <c r="B87" s="179"/>
      <c r="C87" s="160">
        <v>86</v>
      </c>
      <c r="D87" s="180" t="s">
        <v>91</v>
      </c>
      <c r="E87" s="181"/>
      <c r="F87" s="182" t="s">
        <v>94</v>
      </c>
      <c r="G87" s="136">
        <v>21</v>
      </c>
      <c r="H87" s="183">
        <v>1.2</v>
      </c>
      <c r="I87" s="138">
        <v>0</v>
      </c>
      <c r="J87" s="184">
        <v>1.7</v>
      </c>
      <c r="K87" s="185">
        <v>1.9</v>
      </c>
      <c r="L87" s="162">
        <f t="shared" si="14"/>
        <v>0.89473684210526316</v>
      </c>
      <c r="M87" s="163">
        <f t="shared" si="13"/>
        <v>5.767864076068367</v>
      </c>
      <c r="N87" s="186">
        <v>15</v>
      </c>
      <c r="O87" s="176">
        <f t="shared" si="8"/>
        <v>12.5</v>
      </c>
      <c r="P87" s="501">
        <f t="shared" si="9"/>
        <v>0</v>
      </c>
      <c r="Q87" s="515" t="str">
        <f t="shared" si="10"/>
        <v>1</v>
      </c>
      <c r="R87" s="177">
        <f t="shared" si="11"/>
        <v>3.6</v>
      </c>
      <c r="S87" s="178" t="str">
        <f>IF(O87&gt;=6,"13s(N3,R1)",(IF(O87&gt;=6,"13s(N3,R1)",IF(O87&gt;=5,"13s/2of32s/R4s(N3,R1)",IF(O87&gt;=4,"13s/2of32s/R4s/31s(N3,R1)",IF(O87&gt;=3,"13s/2of32s/R4s/31s/6x(N6,R1/N3,R2)",IF(O87&gt;=2,"13s/2of32s/R4s/31s/12x(N6,R2)","Unaceptable")))))))</f>
        <v>13s(N3,R1)</v>
      </c>
      <c r="T87" s="26"/>
      <c r="U87" s="26"/>
      <c r="V87" s="26"/>
      <c r="W87" s="26"/>
      <c r="X87" s="26"/>
      <c r="Y87" s="26"/>
      <c r="Z87" s="26"/>
      <c r="AA87" s="43"/>
      <c r="AB87" s="43"/>
      <c r="AC87" s="26"/>
      <c r="AD87" s="26"/>
      <c r="AE87" s="26"/>
      <c r="AF87" s="26"/>
      <c r="AG87" s="26"/>
      <c r="AH87" s="26"/>
      <c r="AI87" s="26"/>
      <c r="AJ87" s="26"/>
      <c r="AK87" s="26"/>
    </row>
    <row r="88" spans="1:37" ht="15.75" customHeight="1">
      <c r="A88" s="5"/>
      <c r="B88" s="145"/>
      <c r="C88" s="146">
        <v>87</v>
      </c>
      <c r="D88" s="187" t="s">
        <v>91</v>
      </c>
      <c r="E88" s="148"/>
      <c r="F88" s="188" t="s">
        <v>95</v>
      </c>
      <c r="G88" s="136">
        <v>21</v>
      </c>
      <c r="H88" s="183">
        <v>2.2000000000000002</v>
      </c>
      <c r="I88" s="138">
        <v>0</v>
      </c>
      <c r="J88" s="150">
        <v>1.7</v>
      </c>
      <c r="K88" s="151">
        <v>1.9</v>
      </c>
      <c r="L88" s="152">
        <f t="shared" si="14"/>
        <v>0.89473684210526316</v>
      </c>
      <c r="M88" s="153">
        <f t="shared" si="13"/>
        <v>7.7065644745243009</v>
      </c>
      <c r="N88" s="165">
        <v>15</v>
      </c>
      <c r="O88" s="189">
        <f t="shared" si="8"/>
        <v>6.8181818181818175</v>
      </c>
      <c r="P88" s="492">
        <f t="shared" si="9"/>
        <v>5.2404654171667175E-6</v>
      </c>
      <c r="Q88" s="514" t="str">
        <f t="shared" si="10"/>
        <v>1</v>
      </c>
      <c r="R88" s="190">
        <f t="shared" si="11"/>
        <v>6.6000000000000005</v>
      </c>
      <c r="S88" s="191" t="str">
        <f>IF(O88&gt;=6,"13s(N3,R1)",(IF(O88&gt;=6,"13s(N3,R1)",IF(O88&gt;=5,"13s/2of32s/R4s(N3,R1)",IF(O88&gt;=4,"13s/2of32s/R4s/31s(N3,R1)",IF(O88&gt;=3,"13s/2of32s/R4s/31s/6x(N6,R1/N3,R2)",IF(O88&gt;=2,"13s/2of32s/R4s/31s/12x(N6,R2)","Unaceptable")))))))</f>
        <v>13s(N3,R1)</v>
      </c>
      <c r="T88" s="26"/>
      <c r="U88" s="26"/>
      <c r="V88" s="26"/>
      <c r="W88" s="26"/>
      <c r="X88" s="26"/>
      <c r="Y88" s="26"/>
      <c r="Z88" s="26"/>
      <c r="AA88" s="43"/>
      <c r="AB88" s="43"/>
      <c r="AC88" s="26"/>
      <c r="AD88" s="26"/>
      <c r="AE88" s="26"/>
      <c r="AF88" s="26"/>
      <c r="AG88" s="26"/>
      <c r="AH88" s="26"/>
      <c r="AI88" s="26"/>
      <c r="AJ88" s="26"/>
      <c r="AK88" s="26"/>
    </row>
    <row r="89" spans="1:37" ht="15.75" customHeight="1">
      <c r="A89" s="5"/>
      <c r="B89" s="131">
        <v>44</v>
      </c>
      <c r="C89" s="132">
        <v>88</v>
      </c>
      <c r="D89" s="192" t="s">
        <v>96</v>
      </c>
      <c r="E89" s="173" t="s">
        <v>92</v>
      </c>
      <c r="F89" s="135" t="s">
        <v>43</v>
      </c>
      <c r="G89" s="136">
        <v>19</v>
      </c>
      <c r="H89" s="183">
        <v>1.1000000000000001</v>
      </c>
      <c r="I89" s="138">
        <v>0</v>
      </c>
      <c r="J89" s="598"/>
      <c r="K89" s="599"/>
      <c r="L89" s="599"/>
      <c r="M89" s="599"/>
      <c r="N89" s="599"/>
      <c r="O89" s="599"/>
      <c r="P89" s="599"/>
      <c r="Q89" s="603"/>
      <c r="R89" s="177">
        <f t="shared" si="11"/>
        <v>3.3000000000000003</v>
      </c>
      <c r="S89" s="192"/>
      <c r="T89" s="26"/>
      <c r="U89" s="26"/>
      <c r="V89" s="26"/>
      <c r="W89" s="26"/>
      <c r="X89" s="26"/>
      <c r="Y89" s="26"/>
      <c r="Z89" s="26"/>
      <c r="AA89" s="43"/>
      <c r="AB89" s="43"/>
      <c r="AC89" s="26"/>
      <c r="AD89" s="26"/>
      <c r="AE89" s="26"/>
      <c r="AF89" s="26"/>
      <c r="AG89" s="26"/>
      <c r="AH89" s="26"/>
      <c r="AI89" s="26"/>
      <c r="AJ89" s="26"/>
      <c r="AK89" s="26"/>
    </row>
    <row r="90" spans="1:37" ht="15.75" customHeight="1">
      <c r="A90" s="5"/>
      <c r="B90" s="145"/>
      <c r="C90" s="146">
        <v>89</v>
      </c>
      <c r="D90" s="193" t="s">
        <v>96</v>
      </c>
      <c r="E90" s="148"/>
      <c r="F90" s="149" t="s">
        <v>45</v>
      </c>
      <c r="G90" s="136">
        <v>19</v>
      </c>
      <c r="H90" s="183">
        <v>1</v>
      </c>
      <c r="I90" s="138">
        <v>0</v>
      </c>
      <c r="J90" s="595" t="s">
        <v>66</v>
      </c>
      <c r="K90" s="596"/>
      <c r="L90" s="596"/>
      <c r="M90" s="596"/>
      <c r="N90" s="596"/>
      <c r="O90" s="596"/>
      <c r="P90" s="596"/>
      <c r="Q90" s="597"/>
      <c r="R90" s="177">
        <f t="shared" si="11"/>
        <v>3</v>
      </c>
      <c r="S90" s="194" t="s">
        <v>66</v>
      </c>
      <c r="T90" s="26"/>
      <c r="U90" s="26"/>
      <c r="V90" s="26"/>
      <c r="W90" s="26"/>
      <c r="X90" s="26"/>
      <c r="Y90" s="26"/>
      <c r="Z90" s="26"/>
      <c r="AA90" s="43"/>
      <c r="AB90" s="43"/>
      <c r="AC90" s="26"/>
      <c r="AD90" s="26"/>
      <c r="AE90" s="26"/>
      <c r="AF90" s="26"/>
      <c r="AG90" s="26"/>
      <c r="AH90" s="26"/>
      <c r="AI90" s="26"/>
      <c r="AJ90" s="26"/>
      <c r="AK90" s="26"/>
    </row>
    <row r="91" spans="1:37" ht="15.75" customHeight="1">
      <c r="A91" s="5"/>
      <c r="B91" s="195">
        <v>45</v>
      </c>
      <c r="C91" s="196">
        <v>90</v>
      </c>
      <c r="D91" s="197" t="s">
        <v>97</v>
      </c>
      <c r="E91" s="196" t="s">
        <v>36</v>
      </c>
      <c r="F91" s="198" t="s">
        <v>32</v>
      </c>
      <c r="G91" s="199" t="s">
        <v>37</v>
      </c>
      <c r="H91" s="200">
        <v>2.96</v>
      </c>
      <c r="I91" s="201">
        <v>2</v>
      </c>
      <c r="J91" s="260">
        <v>1.7</v>
      </c>
      <c r="K91" s="280">
        <v>1.9</v>
      </c>
      <c r="L91" s="262">
        <f t="shared" si="14"/>
        <v>0.89473684210526316</v>
      </c>
      <c r="M91" s="503">
        <f t="shared" si="13"/>
        <v>9.4615840703340996</v>
      </c>
      <c r="N91" s="206">
        <v>14.7</v>
      </c>
      <c r="O91" s="493">
        <f t="shared" si="8"/>
        <v>4.2905405405405403</v>
      </c>
      <c r="P91" s="112">
        <f t="shared" si="9"/>
        <v>0.26310054973210928</v>
      </c>
      <c r="Q91" s="513" t="str">
        <f t="shared" ref="Q91:Q129" si="15">IF(O91&gt;6,"1",(IF(O91&gt;6,"1",IF(O91=6,"2",IF(O91&gt;=5,"3",IF(O91&gt;=3.7,"4",IF(O91&gt;=3.5,"5", IF(O91&gt;=3,"6", IF(O91&gt;=2.5,"7", IF(O91&gt;=2,"8",IF(O91&gt;=1.5,"9",IF(O91&gt;=1,"10","UN"))))))))))))</f>
        <v>4</v>
      </c>
      <c r="R91" s="208">
        <f t="shared" si="11"/>
        <v>9.1024392335241657</v>
      </c>
      <c r="S91" s="209" t="str">
        <f>IF(O91&gt;=6,"13s(N3,R1)",(IF(O91&gt;=6,"13s(N3,R1)",IF(O91&gt;=5,"13s/2of32s/R4s(N3,R1)",IF(O91&gt;=4,"13s/2of32s/R4s/31s(N3,R1)",IF(O91&gt;=3,"13s/2of32s/R4s/31s/6x(N6,R1/N3,R2)",IF(O91&gt;=2,"13s/2of32s/R4s/31s/12x(N6,R2)","Unaceptable")))))))</f>
        <v>13s/2of32s/R4s/31s(N3,R1)</v>
      </c>
      <c r="T91" s="26"/>
      <c r="U91" s="26"/>
      <c r="V91" s="26"/>
      <c r="W91" s="26"/>
      <c r="X91" s="26"/>
      <c r="Y91" s="26"/>
      <c r="Z91" s="26"/>
      <c r="AA91" s="43"/>
      <c r="AB91" s="43"/>
      <c r="AC91" s="26"/>
      <c r="AD91" s="26"/>
      <c r="AE91" s="26"/>
      <c r="AF91" s="26"/>
      <c r="AG91" s="26"/>
      <c r="AH91" s="26"/>
      <c r="AI91" s="26"/>
      <c r="AJ91" s="26"/>
      <c r="AK91" s="26"/>
    </row>
    <row r="92" spans="1:37" ht="15.75" customHeight="1">
      <c r="A92" s="5"/>
      <c r="B92" s="210"/>
      <c r="C92" s="211">
        <v>91</v>
      </c>
      <c r="D92" s="212" t="s">
        <v>97</v>
      </c>
      <c r="E92" s="196"/>
      <c r="F92" s="213" t="s">
        <v>34</v>
      </c>
      <c r="G92" s="199" t="s">
        <v>37</v>
      </c>
      <c r="H92" s="200">
        <v>2.1</v>
      </c>
      <c r="I92" s="201">
        <v>2</v>
      </c>
      <c r="J92" s="214">
        <v>1.7</v>
      </c>
      <c r="K92" s="215">
        <v>1.9</v>
      </c>
      <c r="L92" s="216">
        <f t="shared" si="14"/>
        <v>0.89473684210526316</v>
      </c>
      <c r="M92" s="217">
        <f t="shared" si="13"/>
        <v>7.4891494844207775</v>
      </c>
      <c r="N92" s="218">
        <v>14.7</v>
      </c>
      <c r="O92" s="219">
        <f t="shared" si="8"/>
        <v>6.0476190476190474</v>
      </c>
      <c r="P92" s="54">
        <f t="shared" si="9"/>
        <v>2.712811486116351E-4</v>
      </c>
      <c r="Q92" s="514" t="str">
        <f t="shared" si="15"/>
        <v>1</v>
      </c>
      <c r="R92" s="220">
        <f t="shared" si="11"/>
        <v>6.6098411478642962</v>
      </c>
      <c r="S92" s="221" t="str">
        <f>IF(O92&gt;=6,"13s(N3,R1)",(IF(O92&gt;=6,"13s(N3,R1)",IF(O92&gt;=5,"13s/2of32s/R4s(N3,R1)",IF(O92&gt;=4,"13s/2of32s/R4s/31s(N3,R1)",IF(O92&gt;=3,"13s/2of32s/R4s/31s/6x(N6,R1/N3,R2)",IF(O92&gt;=2,"13s/2of32s/R4s/31s/12x(N6,R2)","Unaceptable")))))))</f>
        <v>13s(N3,R1)</v>
      </c>
      <c r="T92" s="26"/>
      <c r="U92" s="26"/>
      <c r="V92" s="26"/>
      <c r="W92" s="26"/>
      <c r="X92" s="26"/>
      <c r="Y92" s="26"/>
      <c r="Z92" s="26"/>
      <c r="AA92" s="43"/>
      <c r="AB92" s="43"/>
      <c r="AC92" s="26"/>
      <c r="AD92" s="26"/>
      <c r="AE92" s="26"/>
      <c r="AF92" s="26"/>
      <c r="AG92" s="26"/>
      <c r="AH92" s="26"/>
      <c r="AI92" s="26"/>
      <c r="AJ92" s="26"/>
      <c r="AK92" s="26"/>
    </row>
    <row r="93" spans="1:37" ht="15.75" customHeight="1">
      <c r="A93" s="5"/>
      <c r="B93" s="195">
        <v>46</v>
      </c>
      <c r="C93" s="196">
        <v>92</v>
      </c>
      <c r="D93" s="222" t="s">
        <v>98</v>
      </c>
      <c r="E93" s="70" t="s">
        <v>31</v>
      </c>
      <c r="F93" s="223" t="s">
        <v>32</v>
      </c>
      <c r="G93" s="199" t="s">
        <v>99</v>
      </c>
      <c r="H93" s="200">
        <v>3.4</v>
      </c>
      <c r="I93" s="201">
        <v>4</v>
      </c>
      <c r="J93" s="202">
        <v>42.2</v>
      </c>
      <c r="K93" s="224">
        <v>76.3</v>
      </c>
      <c r="L93" s="204">
        <f t="shared" si="14"/>
        <v>0.5530799475753605</v>
      </c>
      <c r="M93" s="225">
        <f t="shared" si="13"/>
        <v>117.35147071937362</v>
      </c>
      <c r="N93" s="67">
        <v>28.3</v>
      </c>
      <c r="O93" s="207">
        <f t="shared" si="8"/>
        <v>7.1470588235294121</v>
      </c>
      <c r="P93" s="40">
        <f t="shared" si="9"/>
        <v>8.1607998136945525E-7</v>
      </c>
      <c r="Q93" s="513" t="str">
        <f t="shared" si="15"/>
        <v>1</v>
      </c>
      <c r="R93" s="208">
        <f t="shared" si="11"/>
        <v>10.95627673984187</v>
      </c>
      <c r="S93" s="209" t="str">
        <f t="shared" ref="S93:S118" si="16">IF(O93&gt;=6,"13s(N2,R1)",(IF(O93&gt;=6,"13s(N2,R1)",IF(O93&gt;=5,"13s/22s/R4s(N2,R1)",IF(O93&gt;=4,"13s/22s/R4s/41s(N4,R1/N2,R2)",IF(O93&gt;=3,"13s/22s/R4s/41s/8x(N4R2/N2R4)",IF(O93&gt;=2,"13s/22s/R4s/41s/10x(N5R2/N2R5)","Unaceptable")))))))</f>
        <v>13s(N2,R1)</v>
      </c>
      <c r="T93" s="26"/>
      <c r="U93" s="26"/>
      <c r="V93" s="26"/>
      <c r="W93" s="26"/>
      <c r="X93" s="26"/>
      <c r="Y93" s="26"/>
      <c r="Z93" s="26"/>
      <c r="AA93" s="43"/>
      <c r="AB93" s="43"/>
      <c r="AC93" s="26"/>
      <c r="AD93" s="26"/>
      <c r="AE93" s="26"/>
      <c r="AF93" s="26"/>
      <c r="AG93" s="26"/>
      <c r="AH93" s="26"/>
      <c r="AI93" s="26"/>
      <c r="AJ93" s="26"/>
      <c r="AK93" s="26"/>
    </row>
    <row r="94" spans="1:37" ht="15.75" customHeight="1">
      <c r="A94" s="5"/>
      <c r="B94" s="210"/>
      <c r="C94" s="211">
        <v>93</v>
      </c>
      <c r="D94" s="212" t="s">
        <v>98</v>
      </c>
      <c r="E94" s="196"/>
      <c r="F94" s="213" t="s">
        <v>34</v>
      </c>
      <c r="G94" s="199" t="s">
        <v>75</v>
      </c>
      <c r="H94" s="200">
        <v>4.07</v>
      </c>
      <c r="I94" s="201">
        <v>2</v>
      </c>
      <c r="J94" s="214">
        <v>42.2</v>
      </c>
      <c r="K94" s="215">
        <v>76.3</v>
      </c>
      <c r="L94" s="216">
        <f t="shared" si="14"/>
        <v>0.5530799475753605</v>
      </c>
      <c r="M94" s="226">
        <f t="shared" si="13"/>
        <v>117.51519615641206</v>
      </c>
      <c r="N94" s="68">
        <v>28.3</v>
      </c>
      <c r="O94" s="219">
        <f t="shared" si="8"/>
        <v>6.461916461916462</v>
      </c>
      <c r="P94" s="112">
        <f t="shared" si="9"/>
        <v>3.4900496004297565E-5</v>
      </c>
      <c r="Q94" s="514" t="str">
        <f t="shared" si="15"/>
        <v>1</v>
      </c>
      <c r="R94" s="220">
        <f t="shared" si="11"/>
        <v>12.372715950833108</v>
      </c>
      <c r="S94" s="221" t="str">
        <f t="shared" si="16"/>
        <v>13s(N2,R1)</v>
      </c>
      <c r="T94" s="26"/>
      <c r="U94" s="26"/>
      <c r="V94" s="26"/>
      <c r="W94" s="26"/>
      <c r="X94" s="26"/>
      <c r="Y94" s="26"/>
      <c r="Z94" s="26"/>
      <c r="AA94" s="43"/>
      <c r="AB94" s="43"/>
      <c r="AC94" s="26"/>
      <c r="AD94" s="26"/>
      <c r="AE94" s="26"/>
      <c r="AF94" s="26"/>
      <c r="AG94" s="26"/>
      <c r="AH94" s="26"/>
      <c r="AI94" s="26"/>
      <c r="AJ94" s="26"/>
      <c r="AK94" s="26"/>
    </row>
    <row r="95" spans="1:37" ht="15.75" customHeight="1">
      <c r="A95" s="5"/>
      <c r="B95" s="195">
        <v>47</v>
      </c>
      <c r="C95" s="196">
        <v>94</v>
      </c>
      <c r="D95" s="222" t="s">
        <v>100</v>
      </c>
      <c r="E95" s="227" t="s">
        <v>36</v>
      </c>
      <c r="F95" s="228" t="s">
        <v>101</v>
      </c>
      <c r="G95" s="229" t="s">
        <v>37</v>
      </c>
      <c r="H95" s="230">
        <v>2.68</v>
      </c>
      <c r="I95" s="231">
        <v>1</v>
      </c>
      <c r="J95" s="202">
        <v>8.5</v>
      </c>
      <c r="K95" s="224">
        <v>24.5</v>
      </c>
      <c r="L95" s="204">
        <f t="shared" si="14"/>
        <v>0.34693877551020408</v>
      </c>
      <c r="M95" s="225">
        <f t="shared" si="13"/>
        <v>24.704149766385406</v>
      </c>
      <c r="N95" s="232">
        <v>20.2</v>
      </c>
      <c r="O95" s="207">
        <f t="shared" si="8"/>
        <v>7.1641791044776113</v>
      </c>
      <c r="P95" s="40">
        <f t="shared" si="9"/>
        <v>7.3865020766561429E-7</v>
      </c>
      <c r="Q95" s="513" t="str">
        <f t="shared" si="15"/>
        <v>1</v>
      </c>
      <c r="R95" s="208">
        <f t="shared" si="11"/>
        <v>8.1019503824696439</v>
      </c>
      <c r="S95" s="209" t="str">
        <f t="shared" si="16"/>
        <v>13s(N2,R1)</v>
      </c>
      <c r="T95" s="26"/>
      <c r="U95" s="26"/>
      <c r="V95" s="26"/>
      <c r="W95" s="26"/>
      <c r="X95" s="26"/>
      <c r="Y95" s="26"/>
      <c r="Z95" s="26"/>
      <c r="AA95" s="43"/>
      <c r="AB95" s="43"/>
      <c r="AC95" s="26"/>
      <c r="AD95" s="26"/>
      <c r="AE95" s="26"/>
      <c r="AF95" s="26"/>
      <c r="AG95" s="26"/>
      <c r="AH95" s="26"/>
      <c r="AI95" s="26"/>
      <c r="AJ95" s="26"/>
      <c r="AK95" s="26"/>
    </row>
    <row r="96" spans="1:37" ht="15.75" customHeight="1">
      <c r="A96" s="5"/>
      <c r="B96" s="210"/>
      <c r="C96" s="211">
        <v>95</v>
      </c>
      <c r="D96" s="212" t="s">
        <v>100</v>
      </c>
      <c r="E96" s="211"/>
      <c r="F96" s="228" t="s">
        <v>102</v>
      </c>
      <c r="G96" s="229" t="s">
        <v>37</v>
      </c>
      <c r="H96" s="230">
        <v>2.71</v>
      </c>
      <c r="I96" s="231">
        <v>0</v>
      </c>
      <c r="J96" s="214">
        <v>8.5</v>
      </c>
      <c r="K96" s="215">
        <v>24.5</v>
      </c>
      <c r="L96" s="216">
        <f t="shared" si="14"/>
        <v>0.34693877551020408</v>
      </c>
      <c r="M96" s="226">
        <f t="shared" si="13"/>
        <v>24.729282017883172</v>
      </c>
      <c r="N96" s="233">
        <v>20.2</v>
      </c>
      <c r="O96" s="219">
        <f t="shared" si="8"/>
        <v>7.4538745387453869</v>
      </c>
      <c r="P96" s="112">
        <f t="shared" si="9"/>
        <v>1.3093378603556971E-7</v>
      </c>
      <c r="Q96" s="514" t="str">
        <f t="shared" si="15"/>
        <v>1</v>
      </c>
      <c r="R96" s="220">
        <f t="shared" si="11"/>
        <v>8.1300000000000008</v>
      </c>
      <c r="S96" s="221" t="str">
        <f t="shared" si="16"/>
        <v>13s(N2,R1)</v>
      </c>
      <c r="T96" s="26"/>
      <c r="U96" s="26"/>
      <c r="V96" s="26"/>
      <c r="W96" s="26"/>
      <c r="X96" s="26"/>
      <c r="Y96" s="26"/>
      <c r="Z96" s="26"/>
      <c r="AA96" s="43"/>
      <c r="AB96" s="43"/>
      <c r="AC96" s="26"/>
      <c r="AD96" s="26"/>
      <c r="AE96" s="26"/>
      <c r="AF96" s="26"/>
      <c r="AG96" s="26"/>
      <c r="AH96" s="26"/>
      <c r="AI96" s="26"/>
      <c r="AJ96" s="26"/>
      <c r="AK96" s="26"/>
    </row>
    <row r="97" spans="1:37" ht="15.75" customHeight="1">
      <c r="A97" s="5"/>
      <c r="B97" s="195">
        <v>48</v>
      </c>
      <c r="C97" s="196">
        <v>96</v>
      </c>
      <c r="D97" s="222" t="s">
        <v>103</v>
      </c>
      <c r="E97" s="227" t="s">
        <v>36</v>
      </c>
      <c r="F97" s="223" t="s">
        <v>32</v>
      </c>
      <c r="G97" s="199" t="s">
        <v>37</v>
      </c>
      <c r="H97" s="200">
        <v>1.39</v>
      </c>
      <c r="I97" s="201">
        <v>0</v>
      </c>
      <c r="J97" s="202">
        <v>20.399999999999999</v>
      </c>
      <c r="K97" s="224">
        <v>36.4</v>
      </c>
      <c r="L97" s="204">
        <f t="shared" si="14"/>
        <v>0.56043956043956045</v>
      </c>
      <c r="M97" s="225">
        <f t="shared" si="13"/>
        <v>56.677025528162645</v>
      </c>
      <c r="N97" s="67">
        <v>13.6</v>
      </c>
      <c r="O97" s="207">
        <f t="shared" si="8"/>
        <v>9.7841726618705032</v>
      </c>
      <c r="P97" s="40">
        <f t="shared" si="9"/>
        <v>1.1102230246251565E-14</v>
      </c>
      <c r="Q97" s="513" t="str">
        <f t="shared" si="15"/>
        <v>1</v>
      </c>
      <c r="R97" s="208">
        <f t="shared" si="11"/>
        <v>4.17</v>
      </c>
      <c r="S97" s="209" t="str">
        <f t="shared" si="16"/>
        <v>13s(N2,R1)</v>
      </c>
      <c r="T97" s="26"/>
      <c r="U97" s="26"/>
      <c r="V97" s="26"/>
      <c r="W97" s="26"/>
      <c r="X97" s="26"/>
      <c r="Y97" s="26"/>
      <c r="Z97" s="26"/>
      <c r="AA97" s="43"/>
      <c r="AB97" s="43"/>
      <c r="AC97" s="26"/>
      <c r="AD97" s="26"/>
      <c r="AE97" s="26"/>
      <c r="AF97" s="26"/>
      <c r="AG97" s="26"/>
      <c r="AH97" s="26"/>
      <c r="AI97" s="26"/>
      <c r="AJ97" s="26"/>
      <c r="AK97" s="26"/>
    </row>
    <row r="98" spans="1:37" ht="15.75" customHeight="1">
      <c r="A98" s="5"/>
      <c r="B98" s="210"/>
      <c r="C98" s="211">
        <v>97</v>
      </c>
      <c r="D98" s="212" t="s">
        <v>103</v>
      </c>
      <c r="E98" s="211"/>
      <c r="F98" s="213" t="s">
        <v>34</v>
      </c>
      <c r="G98" s="199" t="s">
        <v>37</v>
      </c>
      <c r="H98" s="200">
        <v>1.39</v>
      </c>
      <c r="I98" s="201">
        <v>0</v>
      </c>
      <c r="J98" s="214">
        <v>20.399999999999999</v>
      </c>
      <c r="K98" s="215">
        <v>36.4</v>
      </c>
      <c r="L98" s="216">
        <f t="shared" si="14"/>
        <v>0.56043956043956045</v>
      </c>
      <c r="M98" s="226">
        <f t="shared" si="13"/>
        <v>56.677025528162645</v>
      </c>
      <c r="N98" s="68">
        <v>13.6</v>
      </c>
      <c r="O98" s="219">
        <f t="shared" si="8"/>
        <v>9.7841726618705032</v>
      </c>
      <c r="P98" s="54">
        <f t="shared" si="9"/>
        <v>1.1102230246251565E-14</v>
      </c>
      <c r="Q98" s="514" t="str">
        <f t="shared" si="15"/>
        <v>1</v>
      </c>
      <c r="R98" s="220">
        <f t="shared" si="11"/>
        <v>4.17</v>
      </c>
      <c r="S98" s="221" t="str">
        <f t="shared" si="16"/>
        <v>13s(N2,R1)</v>
      </c>
      <c r="T98" s="26"/>
      <c r="U98" s="26"/>
      <c r="V98" s="26"/>
      <c r="W98" s="26"/>
      <c r="X98" s="26"/>
      <c r="Y98" s="26"/>
      <c r="Z98" s="26"/>
      <c r="AA98" s="57"/>
      <c r="AB98" s="43"/>
      <c r="AC98" s="26"/>
      <c r="AD98" s="26"/>
      <c r="AE98" s="26"/>
      <c r="AF98" s="26"/>
      <c r="AG98" s="26"/>
      <c r="AH98" s="26"/>
      <c r="AI98" s="26"/>
      <c r="AJ98" s="26"/>
      <c r="AK98" s="26"/>
    </row>
    <row r="99" spans="1:37" ht="15.75" customHeight="1">
      <c r="A99" s="5"/>
      <c r="B99" s="195">
        <v>49</v>
      </c>
      <c r="C99" s="196">
        <v>98</v>
      </c>
      <c r="D99" s="222" t="s">
        <v>104</v>
      </c>
      <c r="E99" s="227" t="s">
        <v>36</v>
      </c>
      <c r="F99" s="223" t="s">
        <v>32</v>
      </c>
      <c r="G99" s="199" t="s">
        <v>37</v>
      </c>
      <c r="H99" s="200">
        <v>2.2799999999999998</v>
      </c>
      <c r="I99" s="201">
        <v>1</v>
      </c>
      <c r="J99" s="202">
        <v>5.2</v>
      </c>
      <c r="K99" s="224">
        <v>15.6</v>
      </c>
      <c r="L99" s="204">
        <f t="shared" si="14"/>
        <v>0.33333333333333337</v>
      </c>
      <c r="M99" s="225">
        <f t="shared" si="13"/>
        <v>15.738299618446714</v>
      </c>
      <c r="N99" s="234">
        <v>12.6</v>
      </c>
      <c r="O99" s="207">
        <f t="shared" si="8"/>
        <v>5.0877192982456148</v>
      </c>
      <c r="P99" s="112">
        <f t="shared" si="9"/>
        <v>1.6679156715060373E-2</v>
      </c>
      <c r="Q99" s="513" t="str">
        <f t="shared" si="15"/>
        <v>3</v>
      </c>
      <c r="R99" s="208">
        <f t="shared" si="11"/>
        <v>6.912712926196197</v>
      </c>
      <c r="S99" s="209" t="str">
        <f t="shared" si="16"/>
        <v>13s/22s/R4s(N2,R1)</v>
      </c>
      <c r="T99" s="26"/>
      <c r="U99" s="26"/>
      <c r="V99" s="26"/>
      <c r="W99" s="26"/>
      <c r="X99" s="26"/>
      <c r="Y99" s="26"/>
      <c r="Z99" s="26"/>
      <c r="AA99" s="57"/>
      <c r="AB99" s="43"/>
      <c r="AC99" s="26"/>
      <c r="AD99" s="26"/>
      <c r="AE99" s="26"/>
      <c r="AF99" s="26"/>
      <c r="AG99" s="26"/>
      <c r="AH99" s="26"/>
      <c r="AI99" s="26"/>
      <c r="AJ99" s="26"/>
      <c r="AK99" s="26"/>
    </row>
    <row r="100" spans="1:37" ht="15.75" customHeight="1">
      <c r="A100" s="5"/>
      <c r="B100" s="210"/>
      <c r="C100" s="211">
        <v>99</v>
      </c>
      <c r="D100" s="212" t="s">
        <v>104</v>
      </c>
      <c r="E100" s="211"/>
      <c r="F100" s="213" t="s">
        <v>34</v>
      </c>
      <c r="G100" s="199" t="s">
        <v>37</v>
      </c>
      <c r="H100" s="200">
        <v>1.72</v>
      </c>
      <c r="I100" s="201">
        <v>0</v>
      </c>
      <c r="J100" s="214">
        <v>5.2</v>
      </c>
      <c r="K100" s="215">
        <v>15.6</v>
      </c>
      <c r="L100" s="216">
        <f t="shared" si="14"/>
        <v>0.33333333333333337</v>
      </c>
      <c r="M100" s="226">
        <f t="shared" si="13"/>
        <v>15.18168985587573</v>
      </c>
      <c r="N100" s="235">
        <v>12.6</v>
      </c>
      <c r="O100" s="219">
        <f t="shared" si="8"/>
        <v>7.3255813953488369</v>
      </c>
      <c r="P100" s="54">
        <f t="shared" si="9"/>
        <v>2.8457055600838999E-7</v>
      </c>
      <c r="Q100" s="514" t="str">
        <f t="shared" si="15"/>
        <v>1</v>
      </c>
      <c r="R100" s="220">
        <f t="shared" si="11"/>
        <v>5.16</v>
      </c>
      <c r="S100" s="221" t="str">
        <f t="shared" si="16"/>
        <v>13s(N2,R1)</v>
      </c>
      <c r="T100" s="26"/>
      <c r="U100" s="26"/>
      <c r="V100" s="26"/>
      <c r="W100" s="26"/>
      <c r="X100" s="26"/>
      <c r="Y100" s="26"/>
      <c r="Z100" s="26"/>
      <c r="AA100" s="57"/>
      <c r="AB100" s="43"/>
      <c r="AC100" s="26"/>
      <c r="AD100" s="26"/>
      <c r="AE100" s="26"/>
      <c r="AF100" s="26"/>
      <c r="AG100" s="26"/>
      <c r="AH100" s="26"/>
      <c r="AI100" s="26"/>
      <c r="AJ100" s="26"/>
      <c r="AK100" s="26"/>
    </row>
    <row r="101" spans="1:37" ht="15.75" customHeight="1">
      <c r="A101" s="5"/>
      <c r="B101" s="195">
        <v>50</v>
      </c>
      <c r="C101" s="196">
        <v>100</v>
      </c>
      <c r="D101" s="222" t="s">
        <v>105</v>
      </c>
      <c r="E101" s="227" t="s">
        <v>36</v>
      </c>
      <c r="F101" s="223" t="s">
        <v>32</v>
      </c>
      <c r="G101" s="199" t="s">
        <v>37</v>
      </c>
      <c r="H101" s="200">
        <v>2.35</v>
      </c>
      <c r="I101" s="201">
        <v>0</v>
      </c>
      <c r="J101" s="202">
        <v>8.9</v>
      </c>
      <c r="K101" s="224">
        <v>33.4</v>
      </c>
      <c r="L101" s="204">
        <f t="shared" si="14"/>
        <v>0.26646706586826352</v>
      </c>
      <c r="M101" s="225">
        <f t="shared" si="13"/>
        <v>25.51502976678648</v>
      </c>
      <c r="N101" s="236">
        <v>16</v>
      </c>
      <c r="O101" s="207">
        <f t="shared" si="8"/>
        <v>6.8085106382978724</v>
      </c>
      <c r="P101" s="40">
        <f t="shared" si="9"/>
        <v>5.526231783292701E-6</v>
      </c>
      <c r="Q101" s="513" t="str">
        <f t="shared" si="15"/>
        <v>1</v>
      </c>
      <c r="R101" s="208">
        <f t="shared" si="11"/>
        <v>7.0500000000000007</v>
      </c>
      <c r="S101" s="209" t="str">
        <f t="shared" si="16"/>
        <v>13s(N2,R1)</v>
      </c>
      <c r="T101" s="26"/>
      <c r="U101" s="26"/>
      <c r="V101" s="26"/>
      <c r="W101" s="26"/>
      <c r="X101" s="26"/>
      <c r="Y101" s="26"/>
      <c r="Z101" s="26"/>
      <c r="AA101" s="57"/>
      <c r="AB101" s="43"/>
      <c r="AC101" s="26"/>
      <c r="AD101" s="26"/>
      <c r="AE101" s="26"/>
      <c r="AF101" s="26"/>
      <c r="AG101" s="26"/>
      <c r="AH101" s="26"/>
      <c r="AI101" s="26"/>
      <c r="AJ101" s="26"/>
      <c r="AK101" s="26"/>
    </row>
    <row r="102" spans="1:37" ht="15.75" customHeight="1">
      <c r="A102" s="5"/>
      <c r="B102" s="210"/>
      <c r="C102" s="211">
        <v>101</v>
      </c>
      <c r="D102" s="212" t="s">
        <v>105</v>
      </c>
      <c r="E102" s="211"/>
      <c r="F102" s="213" t="s">
        <v>34</v>
      </c>
      <c r="G102" s="199" t="s">
        <v>37</v>
      </c>
      <c r="H102" s="200">
        <v>2.39</v>
      </c>
      <c r="I102" s="201">
        <v>1</v>
      </c>
      <c r="J102" s="214">
        <v>8.9</v>
      </c>
      <c r="K102" s="215">
        <v>33.4</v>
      </c>
      <c r="L102" s="216">
        <f t="shared" si="14"/>
        <v>0.26646706586826352</v>
      </c>
      <c r="M102" s="226">
        <f t="shared" si="13"/>
        <v>25.543560415885651</v>
      </c>
      <c r="N102" s="237">
        <v>16</v>
      </c>
      <c r="O102" s="219">
        <f t="shared" si="8"/>
        <v>6.2761506276150625</v>
      </c>
      <c r="P102" s="54">
        <f t="shared" si="9"/>
        <v>8.9341295084199857E-5</v>
      </c>
      <c r="Q102" s="514" t="str">
        <f t="shared" si="15"/>
        <v>1</v>
      </c>
      <c r="R102" s="220">
        <f t="shared" si="11"/>
        <v>7.2393991463380445</v>
      </c>
      <c r="S102" s="221" t="str">
        <f t="shared" si="16"/>
        <v>13s(N2,R1)</v>
      </c>
      <c r="T102" s="26"/>
      <c r="U102" s="26"/>
      <c r="V102" s="26"/>
      <c r="W102" s="26"/>
      <c r="X102" s="26"/>
      <c r="Y102" s="26"/>
      <c r="Z102" s="26"/>
      <c r="AA102" s="57"/>
      <c r="AB102" s="43"/>
      <c r="AC102" s="26"/>
      <c r="AD102" s="26"/>
      <c r="AE102" s="26"/>
      <c r="AF102" s="26"/>
      <c r="AG102" s="26"/>
      <c r="AH102" s="26"/>
      <c r="AI102" s="26"/>
      <c r="AJ102" s="26"/>
      <c r="AK102" s="26"/>
    </row>
    <row r="103" spans="1:37" ht="15.75" customHeight="1">
      <c r="A103" s="5"/>
      <c r="B103" s="195">
        <v>51</v>
      </c>
      <c r="C103" s="196">
        <v>102</v>
      </c>
      <c r="D103" s="222" t="s">
        <v>106</v>
      </c>
      <c r="E103" s="227" t="s">
        <v>36</v>
      </c>
      <c r="F103" s="223" t="s">
        <v>32</v>
      </c>
      <c r="G103" s="199" t="s">
        <v>37</v>
      </c>
      <c r="H103" s="200">
        <v>1.87</v>
      </c>
      <c r="I103" s="201">
        <v>3</v>
      </c>
      <c r="J103" s="202">
        <v>5.4</v>
      </c>
      <c r="K103" s="224">
        <v>35.9</v>
      </c>
      <c r="L103" s="204">
        <f t="shared" si="14"/>
        <v>0.15041782729805014</v>
      </c>
      <c r="M103" s="225">
        <f t="shared" si="13"/>
        <v>15.840122918714997</v>
      </c>
      <c r="N103" s="123">
        <v>20</v>
      </c>
      <c r="O103" s="207">
        <f t="shared" si="8"/>
        <v>9.0909090909090899</v>
      </c>
      <c r="P103" s="112">
        <f t="shared" si="9"/>
        <v>1.5876189252139739E-12</v>
      </c>
      <c r="Q103" s="513" t="str">
        <f t="shared" si="15"/>
        <v>1</v>
      </c>
      <c r="R103" s="208">
        <f t="shared" si="11"/>
        <v>6.3617686220107066</v>
      </c>
      <c r="S103" s="209" t="str">
        <f t="shared" si="16"/>
        <v>13s(N2,R1)</v>
      </c>
      <c r="T103" s="26"/>
      <c r="U103" s="26"/>
      <c r="V103" s="26"/>
      <c r="W103" s="26"/>
      <c r="X103" s="26"/>
      <c r="Y103" s="26"/>
      <c r="Z103" s="26"/>
      <c r="AA103" s="57"/>
      <c r="AB103" s="43"/>
      <c r="AC103" s="26"/>
      <c r="AD103" s="26"/>
      <c r="AE103" s="26"/>
      <c r="AF103" s="26"/>
      <c r="AG103" s="26"/>
      <c r="AH103" s="26"/>
      <c r="AI103" s="26"/>
      <c r="AJ103" s="26"/>
      <c r="AK103" s="26"/>
    </row>
    <row r="104" spans="1:37" ht="15.75" customHeight="1">
      <c r="A104" s="5"/>
      <c r="B104" s="210"/>
      <c r="C104" s="211">
        <v>103</v>
      </c>
      <c r="D104" s="212" t="s">
        <v>106</v>
      </c>
      <c r="E104" s="211"/>
      <c r="F104" s="213" t="s">
        <v>34</v>
      </c>
      <c r="G104" s="199" t="s">
        <v>37</v>
      </c>
      <c r="H104" s="200">
        <v>1.72</v>
      </c>
      <c r="I104" s="201">
        <v>3</v>
      </c>
      <c r="J104" s="214">
        <v>5.4</v>
      </c>
      <c r="K104" s="215">
        <v>35.9</v>
      </c>
      <c r="L104" s="216">
        <f t="shared" si="14"/>
        <v>0.15041782729805014</v>
      </c>
      <c r="M104" s="226">
        <f t="shared" si="13"/>
        <v>15.708981217125444</v>
      </c>
      <c r="N104" s="123">
        <v>20</v>
      </c>
      <c r="O104" s="219">
        <f t="shared" si="8"/>
        <v>9.8837209302325579</v>
      </c>
      <c r="P104" s="54">
        <f t="shared" si="9"/>
        <v>0</v>
      </c>
      <c r="Q104" s="514" t="str">
        <f t="shared" si="15"/>
        <v>1</v>
      </c>
      <c r="R104" s="220">
        <f t="shared" si="11"/>
        <v>5.9687184554140265</v>
      </c>
      <c r="S104" s="221" t="str">
        <f t="shared" si="16"/>
        <v>13s(N2,R1)</v>
      </c>
      <c r="T104" s="26"/>
      <c r="U104" s="26"/>
      <c r="V104" s="26"/>
      <c r="W104" s="26"/>
      <c r="X104" s="26"/>
      <c r="Y104" s="26"/>
      <c r="Z104" s="26"/>
      <c r="AA104" s="57"/>
      <c r="AB104" s="43"/>
      <c r="AC104" s="26"/>
      <c r="AD104" s="26"/>
      <c r="AE104" s="26"/>
      <c r="AF104" s="26"/>
      <c r="AG104" s="26"/>
      <c r="AH104" s="26"/>
      <c r="AI104" s="26"/>
      <c r="AJ104" s="26"/>
      <c r="AK104" s="26"/>
    </row>
    <row r="105" spans="1:37" ht="15.75" customHeight="1">
      <c r="A105" s="5"/>
      <c r="B105" s="195">
        <v>52</v>
      </c>
      <c r="C105" s="196">
        <v>104</v>
      </c>
      <c r="D105" s="222" t="s">
        <v>107</v>
      </c>
      <c r="E105" s="227" t="s">
        <v>36</v>
      </c>
      <c r="F105" s="223" t="s">
        <v>32</v>
      </c>
      <c r="G105" s="199" t="s">
        <v>37</v>
      </c>
      <c r="H105" s="200">
        <v>1.61</v>
      </c>
      <c r="I105" s="201">
        <v>0</v>
      </c>
      <c r="J105" s="202">
        <v>5.9</v>
      </c>
      <c r="K105" s="224">
        <v>47.3</v>
      </c>
      <c r="L105" s="204">
        <f t="shared" si="14"/>
        <v>0.12473572938689219</v>
      </c>
      <c r="M105" s="225">
        <f t="shared" si="13"/>
        <v>16.951926578415801</v>
      </c>
      <c r="N105" s="236">
        <v>16.8</v>
      </c>
      <c r="O105" s="207">
        <f t="shared" si="8"/>
        <v>10.434782608695652</v>
      </c>
      <c r="P105" s="40">
        <f t="shared" si="9"/>
        <v>0</v>
      </c>
      <c r="Q105" s="513" t="str">
        <f t="shared" si="15"/>
        <v>1</v>
      </c>
      <c r="R105" s="208">
        <f t="shared" si="11"/>
        <v>4.83</v>
      </c>
      <c r="S105" s="209" t="str">
        <f t="shared" si="16"/>
        <v>13s(N2,R1)</v>
      </c>
      <c r="T105" s="26"/>
      <c r="U105" s="26"/>
      <c r="V105" s="26"/>
      <c r="W105" s="26"/>
      <c r="X105" s="26"/>
      <c r="Y105" s="26"/>
      <c r="Z105" s="26"/>
      <c r="AA105" s="57"/>
      <c r="AB105" s="43"/>
      <c r="AC105" s="26"/>
      <c r="AD105" s="26"/>
      <c r="AE105" s="26"/>
      <c r="AF105" s="26"/>
      <c r="AG105" s="26"/>
      <c r="AH105" s="26"/>
      <c r="AI105" s="26"/>
      <c r="AJ105" s="26"/>
      <c r="AK105" s="26"/>
    </row>
    <row r="106" spans="1:37" ht="15.75" customHeight="1">
      <c r="A106" s="5"/>
      <c r="B106" s="210"/>
      <c r="C106" s="211">
        <v>105</v>
      </c>
      <c r="D106" s="212" t="s">
        <v>107</v>
      </c>
      <c r="E106" s="211"/>
      <c r="F106" s="213" t="s">
        <v>34</v>
      </c>
      <c r="G106" s="199" t="s">
        <v>37</v>
      </c>
      <c r="H106" s="200">
        <v>2.64</v>
      </c>
      <c r="I106" s="201">
        <v>1</v>
      </c>
      <c r="J106" s="214">
        <v>5.9</v>
      </c>
      <c r="K106" s="215">
        <v>47.3</v>
      </c>
      <c r="L106" s="216">
        <f t="shared" si="14"/>
        <v>0.12473572938689219</v>
      </c>
      <c r="M106" s="226">
        <f t="shared" si="13"/>
        <v>17.916501408478162</v>
      </c>
      <c r="N106" s="237">
        <v>16.8</v>
      </c>
      <c r="O106" s="219">
        <f t="shared" si="8"/>
        <v>5.9848484848484844</v>
      </c>
      <c r="P106" s="54">
        <f t="shared" si="9"/>
        <v>3.6482882566080121E-4</v>
      </c>
      <c r="Q106" s="514" t="str">
        <f t="shared" si="15"/>
        <v>3</v>
      </c>
      <c r="R106" s="220">
        <f t="shared" si="11"/>
        <v>7.9828816852061637</v>
      </c>
      <c r="S106" s="221" t="str">
        <f t="shared" si="16"/>
        <v>13s/22s/R4s(N2,R1)</v>
      </c>
      <c r="T106" s="26"/>
      <c r="U106" s="26"/>
      <c r="V106" s="26"/>
      <c r="W106" s="26"/>
      <c r="X106" s="26"/>
      <c r="Y106" s="26"/>
      <c r="Z106" s="26"/>
      <c r="AA106" s="43"/>
      <c r="AB106" s="43"/>
      <c r="AC106" s="26"/>
      <c r="AD106" s="26"/>
      <c r="AE106" s="26"/>
      <c r="AF106" s="26"/>
      <c r="AG106" s="26"/>
      <c r="AH106" s="26"/>
      <c r="AI106" s="26"/>
      <c r="AJ106" s="26"/>
      <c r="AK106" s="26"/>
    </row>
    <row r="107" spans="1:37" ht="15.75" customHeight="1">
      <c r="A107" s="5"/>
      <c r="B107" s="195">
        <v>53</v>
      </c>
      <c r="C107" s="196">
        <v>106</v>
      </c>
      <c r="D107" s="222" t="s">
        <v>108</v>
      </c>
      <c r="E107" s="227" t="s">
        <v>36</v>
      </c>
      <c r="F107" s="223" t="s">
        <v>32</v>
      </c>
      <c r="G107" s="199" t="s">
        <v>37</v>
      </c>
      <c r="H107" s="200">
        <v>1.58</v>
      </c>
      <c r="I107" s="201">
        <v>0</v>
      </c>
      <c r="J107" s="202">
        <v>4.5</v>
      </c>
      <c r="K107" s="224">
        <v>16.5</v>
      </c>
      <c r="L107" s="204">
        <f t="shared" si="14"/>
        <v>0.27272727272727271</v>
      </c>
      <c r="M107" s="225">
        <f t="shared" si="13"/>
        <v>13.219876719546217</v>
      </c>
      <c r="N107" s="123">
        <v>18</v>
      </c>
      <c r="O107" s="207">
        <f t="shared" si="8"/>
        <v>11.39240506329114</v>
      </c>
      <c r="P107" s="112">
        <f t="shared" si="9"/>
        <v>0</v>
      </c>
      <c r="Q107" s="513" t="str">
        <f t="shared" si="15"/>
        <v>1</v>
      </c>
      <c r="R107" s="208">
        <f t="shared" si="11"/>
        <v>4.74</v>
      </c>
      <c r="S107" s="209" t="str">
        <f t="shared" si="16"/>
        <v>13s(N2,R1)</v>
      </c>
      <c r="T107" s="26"/>
      <c r="U107" s="26"/>
      <c r="V107" s="26"/>
      <c r="W107" s="26"/>
      <c r="X107" s="26"/>
      <c r="Y107" s="26"/>
      <c r="Z107" s="26"/>
      <c r="AA107" s="43"/>
      <c r="AB107" s="43"/>
      <c r="AC107" s="26"/>
      <c r="AD107" s="26"/>
      <c r="AE107" s="26"/>
      <c r="AF107" s="26"/>
      <c r="AG107" s="26"/>
      <c r="AH107" s="26"/>
      <c r="AI107" s="26"/>
      <c r="AJ107" s="26"/>
      <c r="AK107" s="26"/>
    </row>
    <row r="108" spans="1:37" ht="15.75" customHeight="1">
      <c r="A108" s="5"/>
      <c r="B108" s="210"/>
      <c r="C108" s="211">
        <v>107</v>
      </c>
      <c r="D108" s="212" t="s">
        <v>108</v>
      </c>
      <c r="E108" s="196"/>
      <c r="F108" s="213" t="s">
        <v>34</v>
      </c>
      <c r="G108" s="199" t="s">
        <v>37</v>
      </c>
      <c r="H108" s="200">
        <v>1.43</v>
      </c>
      <c r="I108" s="201">
        <v>2</v>
      </c>
      <c r="J108" s="214">
        <v>4.5</v>
      </c>
      <c r="K108" s="215">
        <v>16.5</v>
      </c>
      <c r="L108" s="216">
        <f t="shared" si="14"/>
        <v>0.27272727272727271</v>
      </c>
      <c r="M108" s="226">
        <f t="shared" si="13"/>
        <v>13.088016491432153</v>
      </c>
      <c r="N108" s="123">
        <v>18</v>
      </c>
      <c r="O108" s="219">
        <f t="shared" si="8"/>
        <v>11.18881118881119</v>
      </c>
      <c r="P108" s="54">
        <f t="shared" si="9"/>
        <v>0</v>
      </c>
      <c r="Q108" s="514" t="str">
        <f t="shared" si="15"/>
        <v>1</v>
      </c>
      <c r="R108" s="220">
        <f t="shared" si="11"/>
        <v>4.7332969482169611</v>
      </c>
      <c r="S108" s="221" t="str">
        <f t="shared" si="16"/>
        <v>13s(N2,R1)</v>
      </c>
      <c r="T108" s="26"/>
      <c r="U108" s="26"/>
      <c r="V108" s="26"/>
      <c r="W108" s="26"/>
      <c r="X108" s="26"/>
      <c r="Y108" s="26"/>
      <c r="Z108" s="26"/>
      <c r="AA108" s="43"/>
      <c r="AB108" s="43"/>
      <c r="AC108" s="26"/>
      <c r="AD108" s="26"/>
      <c r="AE108" s="26"/>
      <c r="AF108" s="26"/>
      <c r="AG108" s="26"/>
      <c r="AH108" s="26"/>
      <c r="AI108" s="26"/>
      <c r="AJ108" s="26"/>
      <c r="AK108" s="26"/>
    </row>
    <row r="109" spans="1:37" ht="15.75" customHeight="1">
      <c r="A109" s="5"/>
      <c r="B109" s="195">
        <v>54</v>
      </c>
      <c r="C109" s="196">
        <v>108</v>
      </c>
      <c r="D109" s="222" t="s">
        <v>109</v>
      </c>
      <c r="E109" s="227" t="s">
        <v>36</v>
      </c>
      <c r="F109" s="223" t="s">
        <v>32</v>
      </c>
      <c r="G109" s="229" t="s">
        <v>37</v>
      </c>
      <c r="H109" s="230">
        <v>1.62</v>
      </c>
      <c r="I109" s="231">
        <v>0</v>
      </c>
      <c r="J109" s="202">
        <v>6.5</v>
      </c>
      <c r="K109" s="224">
        <v>13.4</v>
      </c>
      <c r="L109" s="204">
        <f t="shared" si="14"/>
        <v>0.48507462686567165</v>
      </c>
      <c r="M109" s="225">
        <f t="shared" si="13"/>
        <v>18.568225280839311</v>
      </c>
      <c r="N109" s="238">
        <v>13.6</v>
      </c>
      <c r="O109" s="239">
        <f t="shared" si="8"/>
        <v>8.3950617283950617</v>
      </c>
      <c r="P109" s="112">
        <f t="shared" si="9"/>
        <v>2.6920687901110796E-10</v>
      </c>
      <c r="Q109" s="513" t="str">
        <f t="shared" si="15"/>
        <v>1</v>
      </c>
      <c r="R109" s="208">
        <f t="shared" si="11"/>
        <v>4.8600000000000003</v>
      </c>
      <c r="S109" s="209" t="str">
        <f t="shared" si="16"/>
        <v>13s(N2,R1)</v>
      </c>
      <c r="T109" s="26"/>
      <c r="U109" s="26"/>
      <c r="V109" s="26"/>
      <c r="W109" s="26"/>
      <c r="X109" s="26"/>
      <c r="Y109" s="26"/>
      <c r="Z109" s="26"/>
      <c r="AA109" s="43"/>
      <c r="AB109" s="43"/>
      <c r="AC109" s="26"/>
      <c r="AD109" s="26"/>
      <c r="AE109" s="26"/>
      <c r="AF109" s="26"/>
      <c r="AG109" s="26"/>
      <c r="AH109" s="26"/>
      <c r="AI109" s="26"/>
      <c r="AJ109" s="26"/>
      <c r="AK109" s="26"/>
    </row>
    <row r="110" spans="1:37" ht="15.75" customHeight="1">
      <c r="A110" s="5"/>
      <c r="B110" s="210"/>
      <c r="C110" s="211">
        <v>109</v>
      </c>
      <c r="D110" s="212" t="s">
        <v>109</v>
      </c>
      <c r="E110" s="211"/>
      <c r="F110" s="213" t="s">
        <v>34</v>
      </c>
      <c r="G110" s="229" t="s">
        <v>37</v>
      </c>
      <c r="H110" s="230">
        <v>1.65</v>
      </c>
      <c r="I110" s="231">
        <v>1</v>
      </c>
      <c r="J110" s="214">
        <v>6.5</v>
      </c>
      <c r="K110" s="215">
        <v>13.4</v>
      </c>
      <c r="L110" s="216">
        <f t="shared" si="14"/>
        <v>0.48507462686567165</v>
      </c>
      <c r="M110" s="226">
        <f t="shared" si="13"/>
        <v>18.588510214646035</v>
      </c>
      <c r="N110" s="240">
        <v>13.6</v>
      </c>
      <c r="O110" s="241">
        <f t="shared" si="8"/>
        <v>7.6363636363636367</v>
      </c>
      <c r="P110" s="112">
        <f t="shared" si="9"/>
        <v>4.2215886342233944E-8</v>
      </c>
      <c r="Q110" s="514" t="str">
        <f t="shared" si="15"/>
        <v>1</v>
      </c>
      <c r="R110" s="220">
        <f t="shared" si="11"/>
        <v>5.05</v>
      </c>
      <c r="S110" s="221" t="str">
        <f t="shared" si="16"/>
        <v>13s(N2,R1)</v>
      </c>
      <c r="T110" s="26"/>
      <c r="U110" s="26"/>
      <c r="V110" s="26"/>
      <c r="W110" s="26"/>
      <c r="X110" s="26"/>
      <c r="Y110" s="26"/>
      <c r="Z110" s="26"/>
      <c r="AA110" s="43"/>
      <c r="AB110" s="43"/>
      <c r="AC110" s="26"/>
      <c r="AD110" s="26"/>
      <c r="AE110" s="26"/>
      <c r="AF110" s="26"/>
      <c r="AG110" s="26"/>
      <c r="AH110" s="26"/>
      <c r="AI110" s="26"/>
      <c r="AJ110" s="26"/>
      <c r="AK110" s="26"/>
    </row>
    <row r="111" spans="1:37" ht="15.75" customHeight="1">
      <c r="A111" s="5"/>
      <c r="B111" s="195">
        <v>55</v>
      </c>
      <c r="C111" s="196">
        <v>110</v>
      </c>
      <c r="D111" s="222" t="s">
        <v>110</v>
      </c>
      <c r="E111" s="227" t="s">
        <v>36</v>
      </c>
      <c r="F111" s="223" t="s">
        <v>32</v>
      </c>
      <c r="G111" s="229" t="s">
        <v>37</v>
      </c>
      <c r="H111" s="230">
        <v>2.52</v>
      </c>
      <c r="I111" s="231">
        <v>4</v>
      </c>
      <c r="J111" s="202">
        <v>6.9</v>
      </c>
      <c r="K111" s="224">
        <v>22.8</v>
      </c>
      <c r="L111" s="204">
        <f t="shared" si="14"/>
        <v>0.30263157894736842</v>
      </c>
      <c r="M111" s="225">
        <f t="shared" si="13"/>
        <v>20.361447524181578</v>
      </c>
      <c r="N111" s="242">
        <v>17.5</v>
      </c>
      <c r="O111" s="207">
        <f t="shared" si="8"/>
        <v>5.3571428571428568</v>
      </c>
      <c r="P111" s="40">
        <f t="shared" si="9"/>
        <v>5.7360060523148348E-3</v>
      </c>
      <c r="Q111" s="513" t="str">
        <f t="shared" si="15"/>
        <v>3</v>
      </c>
      <c r="R111" s="208">
        <f t="shared" si="11"/>
        <v>8.5529877820560465</v>
      </c>
      <c r="S111" s="209" t="str">
        <f t="shared" si="16"/>
        <v>13s/22s/R4s(N2,R1)</v>
      </c>
      <c r="T111" s="26"/>
      <c r="U111" s="26"/>
      <c r="V111" s="26"/>
      <c r="W111" s="26"/>
      <c r="X111" s="26"/>
      <c r="Y111" s="26"/>
      <c r="Z111" s="26"/>
      <c r="AA111" s="43"/>
      <c r="AB111" s="43"/>
      <c r="AC111" s="26"/>
      <c r="AD111" s="26"/>
      <c r="AE111" s="26"/>
      <c r="AF111" s="26"/>
      <c r="AG111" s="26"/>
      <c r="AH111" s="26"/>
      <c r="AI111" s="26"/>
      <c r="AJ111" s="26"/>
      <c r="AK111" s="26"/>
    </row>
    <row r="112" spans="1:37" ht="15.75" customHeight="1">
      <c r="A112" s="5"/>
      <c r="B112" s="210"/>
      <c r="C112" s="211">
        <v>111</v>
      </c>
      <c r="D112" s="212" t="s">
        <v>110</v>
      </c>
      <c r="E112" s="211"/>
      <c r="F112" s="213" t="s">
        <v>34</v>
      </c>
      <c r="G112" s="229" t="s">
        <v>37</v>
      </c>
      <c r="H112" s="230">
        <v>1.5</v>
      </c>
      <c r="I112" s="231">
        <v>1</v>
      </c>
      <c r="J112" s="214">
        <v>6.9</v>
      </c>
      <c r="K112" s="215">
        <v>22.8</v>
      </c>
      <c r="L112" s="216">
        <f t="shared" si="14"/>
        <v>0.30263157894736842</v>
      </c>
      <c r="M112" s="226">
        <f t="shared" si="13"/>
        <v>19.57254076506165</v>
      </c>
      <c r="N112" s="242">
        <v>17.5</v>
      </c>
      <c r="O112" s="219">
        <f t="shared" si="8"/>
        <v>11</v>
      </c>
      <c r="P112" s="54">
        <f t="shared" si="9"/>
        <v>0</v>
      </c>
      <c r="Q112" s="514" t="str">
        <f t="shared" si="15"/>
        <v>1</v>
      </c>
      <c r="R112" s="220">
        <f t="shared" si="11"/>
        <v>4.6097722286464435</v>
      </c>
      <c r="S112" s="221" t="str">
        <f t="shared" si="16"/>
        <v>13s(N2,R1)</v>
      </c>
      <c r="T112" s="26"/>
      <c r="U112" s="26"/>
      <c r="V112" s="26"/>
      <c r="W112" s="26"/>
      <c r="X112" s="26"/>
      <c r="Y112" s="26"/>
      <c r="Z112" s="26"/>
      <c r="AA112" s="43"/>
      <c r="AB112" s="43"/>
      <c r="AC112" s="26"/>
      <c r="AD112" s="26"/>
      <c r="AE112" s="26"/>
      <c r="AF112" s="26"/>
      <c r="AG112" s="26"/>
      <c r="AH112" s="26"/>
      <c r="AI112" s="26"/>
      <c r="AJ112" s="26"/>
      <c r="AK112" s="26"/>
    </row>
    <row r="113" spans="1:37" ht="15.75" customHeight="1">
      <c r="A113" s="5"/>
      <c r="B113" s="195">
        <v>56</v>
      </c>
      <c r="C113" s="196">
        <v>112</v>
      </c>
      <c r="D113" s="222" t="s">
        <v>111</v>
      </c>
      <c r="E113" s="227" t="s">
        <v>36</v>
      </c>
      <c r="F113" s="223" t="s">
        <v>112</v>
      </c>
      <c r="G113" s="229" t="s">
        <v>37</v>
      </c>
      <c r="H113" s="230">
        <v>1.2</v>
      </c>
      <c r="I113" s="231">
        <v>1</v>
      </c>
      <c r="J113" s="202">
        <v>1.9</v>
      </c>
      <c r="K113" s="203">
        <v>5.7</v>
      </c>
      <c r="L113" s="204">
        <f t="shared" si="14"/>
        <v>0.33333333333333331</v>
      </c>
      <c r="M113" s="225">
        <f t="shared" si="13"/>
        <v>6.2289774441717158</v>
      </c>
      <c r="N113" s="243">
        <v>18</v>
      </c>
      <c r="O113" s="239">
        <f t="shared" si="8"/>
        <v>14.166666666666668</v>
      </c>
      <c r="P113" s="112">
        <f t="shared" si="9"/>
        <v>0</v>
      </c>
      <c r="Q113" s="513" t="str">
        <f t="shared" si="15"/>
        <v>1</v>
      </c>
      <c r="R113" s="208">
        <f t="shared" si="11"/>
        <v>3.7363083384538807</v>
      </c>
      <c r="S113" s="209" t="str">
        <f t="shared" si="16"/>
        <v>13s(N2,R1)</v>
      </c>
      <c r="T113" s="26"/>
      <c r="U113" s="26"/>
      <c r="V113" s="26"/>
      <c r="W113" s="26"/>
      <c r="X113" s="26"/>
      <c r="Y113" s="26"/>
      <c r="Z113" s="26"/>
      <c r="AA113" s="43"/>
      <c r="AB113" s="43"/>
      <c r="AC113" s="26"/>
      <c r="AD113" s="26"/>
      <c r="AE113" s="26"/>
      <c r="AF113" s="26"/>
      <c r="AG113" s="26"/>
      <c r="AH113" s="26"/>
      <c r="AI113" s="26"/>
      <c r="AJ113" s="26"/>
      <c r="AK113" s="26"/>
    </row>
    <row r="114" spans="1:37" ht="15.75" customHeight="1">
      <c r="A114" s="5"/>
      <c r="B114" s="210"/>
      <c r="C114" s="211">
        <v>113</v>
      </c>
      <c r="D114" s="212" t="s">
        <v>111</v>
      </c>
      <c r="E114" s="211"/>
      <c r="F114" s="213" t="s">
        <v>113</v>
      </c>
      <c r="G114" s="229" t="s">
        <v>37</v>
      </c>
      <c r="H114" s="230">
        <v>1.38</v>
      </c>
      <c r="I114" s="231">
        <v>1</v>
      </c>
      <c r="J114" s="214">
        <v>1.9</v>
      </c>
      <c r="K114" s="215">
        <v>5.7</v>
      </c>
      <c r="L114" s="216">
        <f t="shared" si="14"/>
        <v>0.33333333333333331</v>
      </c>
      <c r="M114" s="226">
        <f t="shared" si="13"/>
        <v>6.5090888824781006</v>
      </c>
      <c r="N114" s="244">
        <v>18</v>
      </c>
      <c r="O114" s="241">
        <f t="shared" si="8"/>
        <v>12.318840579710146</v>
      </c>
      <c r="P114" s="112">
        <f t="shared" si="9"/>
        <v>0</v>
      </c>
      <c r="Q114" s="514" t="str">
        <f t="shared" si="15"/>
        <v>1</v>
      </c>
      <c r="R114" s="220">
        <f t="shared" si="11"/>
        <v>4.2590609293598982</v>
      </c>
      <c r="S114" s="221" t="str">
        <f t="shared" si="16"/>
        <v>13s(N2,R1)</v>
      </c>
      <c r="T114" s="26"/>
      <c r="U114" s="26"/>
      <c r="V114" s="26"/>
      <c r="W114" s="26"/>
      <c r="X114" s="26"/>
      <c r="Y114" s="26"/>
      <c r="Z114" s="26"/>
      <c r="AA114" s="43"/>
      <c r="AB114" s="43"/>
      <c r="AC114" s="26"/>
      <c r="AD114" s="26"/>
      <c r="AE114" s="26"/>
      <c r="AF114" s="26"/>
      <c r="AG114" s="26"/>
      <c r="AH114" s="26"/>
      <c r="AI114" s="26"/>
      <c r="AJ114" s="26"/>
      <c r="AK114" s="26"/>
    </row>
    <row r="115" spans="1:37" ht="15.75">
      <c r="A115" s="5"/>
      <c r="B115" s="195">
        <v>57</v>
      </c>
      <c r="C115" s="196">
        <v>114</v>
      </c>
      <c r="D115" s="222" t="s">
        <v>114</v>
      </c>
      <c r="E115" s="227" t="s">
        <v>36</v>
      </c>
      <c r="F115" s="228" t="s">
        <v>115</v>
      </c>
      <c r="G115" s="229" t="s">
        <v>99</v>
      </c>
      <c r="H115" s="230">
        <v>3.24</v>
      </c>
      <c r="I115" s="231">
        <v>2</v>
      </c>
      <c r="J115" s="202">
        <v>3.4</v>
      </c>
      <c r="K115" s="203">
        <v>5.9</v>
      </c>
      <c r="L115" s="204">
        <f t="shared" si="14"/>
        <v>0.57627118644067787</v>
      </c>
      <c r="M115" s="225">
        <f t="shared" si="13"/>
        <v>13.018177764956201</v>
      </c>
      <c r="N115" s="242">
        <v>6.8</v>
      </c>
      <c r="O115" s="207">
        <f t="shared" si="8"/>
        <v>1.4814814814814814</v>
      </c>
      <c r="P115" s="40">
        <f t="shared" si="9"/>
        <v>50.73873977714949</v>
      </c>
      <c r="Q115" s="513" t="str">
        <f t="shared" si="15"/>
        <v>10</v>
      </c>
      <c r="R115" s="208">
        <f t="shared" si="11"/>
        <v>9.9236283686966047</v>
      </c>
      <c r="S115" s="209" t="str">
        <f t="shared" si="16"/>
        <v>Unaceptable</v>
      </c>
      <c r="T115" s="26"/>
      <c r="U115" s="26"/>
      <c r="V115" s="26"/>
      <c r="W115" s="26"/>
      <c r="X115" s="26"/>
      <c r="Y115" s="26"/>
      <c r="Z115" s="26"/>
      <c r="AA115" s="43"/>
      <c r="AB115" s="43"/>
      <c r="AC115" s="26"/>
      <c r="AD115" s="26"/>
      <c r="AE115" s="26"/>
      <c r="AF115" s="26"/>
      <c r="AG115" s="26"/>
      <c r="AH115" s="26"/>
      <c r="AI115" s="26"/>
      <c r="AJ115" s="26"/>
      <c r="AK115" s="26"/>
    </row>
    <row r="116" spans="1:37" ht="15.75">
      <c r="A116" s="5"/>
      <c r="B116" s="210"/>
      <c r="C116" s="211">
        <v>115</v>
      </c>
      <c r="D116" s="212" t="s">
        <v>114</v>
      </c>
      <c r="E116" s="211"/>
      <c r="F116" s="228" t="s">
        <v>116</v>
      </c>
      <c r="G116" s="229" t="s">
        <v>117</v>
      </c>
      <c r="H116" s="230">
        <v>2.36</v>
      </c>
      <c r="I116" s="231">
        <v>1</v>
      </c>
      <c r="J116" s="214">
        <v>3.4</v>
      </c>
      <c r="K116" s="215">
        <v>5.9</v>
      </c>
      <c r="L116" s="216">
        <f t="shared" si="14"/>
        <v>0.57627118644067787</v>
      </c>
      <c r="M116" s="226">
        <f t="shared" si="13"/>
        <v>11.472146386792666</v>
      </c>
      <c r="N116" s="235">
        <v>6.8</v>
      </c>
      <c r="O116" s="219">
        <f t="shared" si="8"/>
        <v>2.4576271186440679</v>
      </c>
      <c r="P116" s="54">
        <f t="shared" si="9"/>
        <v>16.912540969958535</v>
      </c>
      <c r="Q116" s="514" t="str">
        <f t="shared" si="15"/>
        <v>8</v>
      </c>
      <c r="R116" s="220">
        <f t="shared" si="11"/>
        <v>7.1502727220715157</v>
      </c>
      <c r="S116" s="221" t="str">
        <f t="shared" si="16"/>
        <v>13s/22s/R4s/41s/10x(N5R2/N2R5)</v>
      </c>
      <c r="T116" s="26"/>
      <c r="U116" s="26"/>
      <c r="V116" s="26"/>
      <c r="W116" s="26"/>
      <c r="X116" s="26"/>
      <c r="Y116" s="26"/>
      <c r="Z116" s="26"/>
      <c r="AA116" s="43"/>
      <c r="AB116" s="43"/>
      <c r="AC116" s="26"/>
      <c r="AD116" s="26"/>
      <c r="AE116" s="26"/>
      <c r="AF116" s="26"/>
      <c r="AG116" s="26"/>
      <c r="AH116" s="26"/>
      <c r="AI116" s="26"/>
      <c r="AJ116" s="26"/>
      <c r="AK116" s="26"/>
    </row>
    <row r="117" spans="1:37" ht="15.75" customHeight="1">
      <c r="A117" s="5"/>
      <c r="B117" s="195">
        <v>58</v>
      </c>
      <c r="C117" s="196">
        <v>116</v>
      </c>
      <c r="D117" s="222" t="s">
        <v>118</v>
      </c>
      <c r="E117" s="227" t="s">
        <v>36</v>
      </c>
      <c r="F117" s="223" t="s">
        <v>32</v>
      </c>
      <c r="G117" s="229" t="s">
        <v>37</v>
      </c>
      <c r="H117" s="230">
        <v>2.19</v>
      </c>
      <c r="I117" s="231">
        <v>1</v>
      </c>
      <c r="J117" s="245">
        <v>3</v>
      </c>
      <c r="K117" s="203">
        <v>4.3</v>
      </c>
      <c r="L117" s="204">
        <f t="shared" si="14"/>
        <v>0.69767441860465118</v>
      </c>
      <c r="M117" s="225">
        <f t="shared" si="13"/>
        <v>10.295542507318398</v>
      </c>
      <c r="N117" s="92">
        <v>15</v>
      </c>
      <c r="O117" s="207">
        <f t="shared" si="8"/>
        <v>6.3926940639269407</v>
      </c>
      <c r="P117" s="40">
        <f t="shared" si="9"/>
        <v>4.9732502660493338E-5</v>
      </c>
      <c r="Q117" s="513" t="str">
        <f t="shared" si="15"/>
        <v>1</v>
      </c>
      <c r="R117" s="208">
        <f t="shared" si="11"/>
        <v>6.6456677617828595</v>
      </c>
      <c r="S117" s="209" t="str">
        <f t="shared" si="16"/>
        <v>13s(N2,R1)</v>
      </c>
      <c r="T117" s="26"/>
      <c r="U117" s="26"/>
      <c r="V117" s="26"/>
      <c r="W117" s="26"/>
      <c r="X117" s="26"/>
      <c r="Y117" s="26"/>
      <c r="Z117" s="26"/>
      <c r="AA117" s="43"/>
      <c r="AB117" s="43"/>
      <c r="AC117" s="26"/>
      <c r="AD117" s="26"/>
      <c r="AE117" s="26"/>
      <c r="AF117" s="26"/>
      <c r="AG117" s="26"/>
      <c r="AH117" s="26"/>
      <c r="AI117" s="26"/>
      <c r="AJ117" s="26"/>
      <c r="AK117" s="26"/>
    </row>
    <row r="118" spans="1:37" ht="15.75" customHeight="1">
      <c r="A118" s="5"/>
      <c r="B118" s="210"/>
      <c r="C118" s="211">
        <v>117</v>
      </c>
      <c r="D118" s="212" t="s">
        <v>118</v>
      </c>
      <c r="E118" s="211"/>
      <c r="F118" s="213" t="s">
        <v>34</v>
      </c>
      <c r="G118" s="229" t="s">
        <v>37</v>
      </c>
      <c r="H118" s="230">
        <v>2.23</v>
      </c>
      <c r="I118" s="231">
        <v>1</v>
      </c>
      <c r="J118" s="246">
        <v>3</v>
      </c>
      <c r="K118" s="215">
        <v>4.3</v>
      </c>
      <c r="L118" s="216">
        <f t="shared" si="14"/>
        <v>0.69767441860465118</v>
      </c>
      <c r="M118" s="226">
        <f t="shared" si="13"/>
        <v>10.361302296526244</v>
      </c>
      <c r="N118" s="93">
        <v>15</v>
      </c>
      <c r="O118" s="216">
        <f t="shared" si="8"/>
        <v>6.2780269058295968</v>
      </c>
      <c r="P118" s="54">
        <f t="shared" si="9"/>
        <v>8.8511847873284921E-5</v>
      </c>
      <c r="Q118" s="514" t="str">
        <f t="shared" si="15"/>
        <v>1</v>
      </c>
      <c r="R118" s="220">
        <f t="shared" si="11"/>
        <v>6.7643255391797936</v>
      </c>
      <c r="S118" s="221" t="str">
        <f t="shared" si="16"/>
        <v>13s(N2,R1)</v>
      </c>
      <c r="T118" s="26"/>
      <c r="U118" s="26"/>
      <c r="V118" s="26"/>
      <c r="W118" s="26"/>
      <c r="X118" s="26"/>
      <c r="Y118" s="26"/>
      <c r="Z118" s="26"/>
      <c r="AA118" s="43"/>
      <c r="AB118" s="43"/>
      <c r="AC118" s="26"/>
      <c r="AD118" s="26"/>
      <c r="AE118" s="26"/>
      <c r="AF118" s="26"/>
      <c r="AG118" s="26"/>
      <c r="AH118" s="26"/>
      <c r="AI118" s="26"/>
      <c r="AJ118" s="26"/>
      <c r="AK118" s="26"/>
    </row>
    <row r="119" spans="1:37" ht="15.75">
      <c r="B119" s="195">
        <v>59</v>
      </c>
      <c r="C119" s="227">
        <v>118</v>
      </c>
      <c r="D119" s="247" t="s">
        <v>119</v>
      </c>
      <c r="E119" s="70" t="s">
        <v>31</v>
      </c>
      <c r="F119" s="223" t="s">
        <v>120</v>
      </c>
      <c r="G119" s="229" t="s">
        <v>75</v>
      </c>
      <c r="H119" s="230">
        <v>7.49</v>
      </c>
      <c r="I119" s="231">
        <v>2</v>
      </c>
      <c r="J119" s="618"/>
      <c r="K119" s="619"/>
      <c r="L119" s="619"/>
      <c r="M119" s="620"/>
      <c r="N119" s="248">
        <v>20</v>
      </c>
      <c r="O119" s="249">
        <f t="shared" si="8"/>
        <v>2.4032042723631508</v>
      </c>
      <c r="P119" s="112">
        <f t="shared" si="9"/>
        <v>18.320874540621393</v>
      </c>
      <c r="Q119" s="513" t="str">
        <f t="shared" si="15"/>
        <v>8</v>
      </c>
      <c r="R119" s="208">
        <f t="shared" si="11"/>
        <v>22.558831973309257</v>
      </c>
      <c r="S119" s="250" t="str">
        <f>IF(O119&gt;=6,"13s(N3,R1)",(IF(O119&gt;=6,"13s(N3,R1)",IF(O119&gt;=5,"13s/2of32s/R4s(N3,R1)",IF(O119&gt;=4,"13s/2of32s/R4s/31s(N3,R1)",IF(O119&gt;=3,"13s/2of32s/R4s/31s/6x(N6,R1/N3,R2)",IF(O119&gt;=2,"13s/2of32s/R4s/31s/12x(N6,R2)","Unaceptable")))))))</f>
        <v>13s/2of32s/R4s/31s/12x(N6,R2)</v>
      </c>
      <c r="T119" s="26"/>
      <c r="U119" s="26"/>
      <c r="V119" s="26"/>
      <c r="W119" s="26"/>
      <c r="X119" s="26"/>
      <c r="Y119" s="26"/>
      <c r="Z119" s="26"/>
      <c r="AA119" s="43"/>
      <c r="AB119" s="43"/>
      <c r="AC119" s="26"/>
      <c r="AD119" s="26"/>
      <c r="AE119" s="26"/>
      <c r="AF119" s="26"/>
      <c r="AG119" s="26"/>
      <c r="AH119" s="26"/>
      <c r="AI119" s="26"/>
      <c r="AJ119" s="26"/>
      <c r="AK119" s="26"/>
    </row>
    <row r="120" spans="1:37" ht="15.75" customHeight="1">
      <c r="B120" s="251"/>
      <c r="C120" s="196">
        <v>119</v>
      </c>
      <c r="D120" s="252" t="s">
        <v>119</v>
      </c>
      <c r="E120" s="196"/>
      <c r="F120" s="198" t="s">
        <v>121</v>
      </c>
      <c r="G120" s="229" t="s">
        <v>85</v>
      </c>
      <c r="H120" s="230">
        <v>6.06</v>
      </c>
      <c r="I120" s="231">
        <v>1</v>
      </c>
      <c r="J120" s="624" t="s">
        <v>66</v>
      </c>
      <c r="K120" s="625"/>
      <c r="L120" s="625"/>
      <c r="M120" s="626"/>
      <c r="N120" s="253">
        <v>20</v>
      </c>
      <c r="O120" s="254">
        <f t="shared" si="8"/>
        <v>3.1353135313531357</v>
      </c>
      <c r="P120" s="112">
        <f t="shared" si="9"/>
        <v>5.0991669203057866</v>
      </c>
      <c r="Q120" s="515" t="str">
        <f t="shared" si="15"/>
        <v>6</v>
      </c>
      <c r="R120" s="398">
        <f t="shared" si="11"/>
        <v>18.207481978571337</v>
      </c>
      <c r="S120" s="178" t="str">
        <f>IF(O120&gt;=6,"13s(N3,R1)",(IF(O120&gt;=6,"13s(N3,R1)",IF(O120&gt;=5,"13s/2of32s/R4s(N3,R1)",IF(O120&gt;=4,"13s/2of32s/R4s/31s(N3,R1)",IF(O120&gt;=3,"13s/2of32s/R4s/31s/6x(N6,R1/N3,R2)",IF(O120&gt;=2,"13s/2of32s/R4s/31s/12x(N6,R2)","Unaceptable")))))))</f>
        <v>13s/2of32s/R4s/31s/6x(N6,R1/N3,R2)</v>
      </c>
      <c r="T120" s="26"/>
      <c r="U120" s="26"/>
      <c r="V120" s="26"/>
      <c r="W120" s="26"/>
      <c r="X120" s="26"/>
      <c r="Y120" s="26"/>
      <c r="Z120" s="26"/>
      <c r="AA120" s="43"/>
      <c r="AB120" s="43"/>
      <c r="AC120" s="26"/>
      <c r="AD120" s="26"/>
      <c r="AE120" s="26"/>
      <c r="AF120" s="26"/>
      <c r="AG120" s="26"/>
      <c r="AH120" s="26"/>
      <c r="AI120" s="26"/>
      <c r="AJ120" s="26"/>
      <c r="AK120" s="26"/>
    </row>
    <row r="121" spans="1:37" ht="15.75">
      <c r="B121" s="210"/>
      <c r="C121" s="196">
        <v>120</v>
      </c>
      <c r="D121" s="255" t="s">
        <v>119</v>
      </c>
      <c r="E121" s="211"/>
      <c r="F121" s="213" t="s">
        <v>122</v>
      </c>
      <c r="G121" s="229" t="s">
        <v>117</v>
      </c>
      <c r="H121" s="230">
        <v>7.06</v>
      </c>
      <c r="I121" s="231">
        <v>1</v>
      </c>
      <c r="J121" s="627"/>
      <c r="K121" s="628"/>
      <c r="L121" s="628"/>
      <c r="M121" s="629"/>
      <c r="N121" s="256">
        <v>20</v>
      </c>
      <c r="O121" s="257">
        <f t="shared" si="8"/>
        <v>2.6912181303116149</v>
      </c>
      <c r="P121" s="112">
        <f t="shared" si="9"/>
        <v>11.678398192705464</v>
      </c>
      <c r="Q121" s="514" t="str">
        <f t="shared" si="15"/>
        <v>7</v>
      </c>
      <c r="R121" s="220">
        <f t="shared" si="11"/>
        <v>21.203594034974351</v>
      </c>
      <c r="S121" s="191" t="str">
        <f>IF(O121&gt;=6,"13s(N3,R1)",(IF(O121&gt;=6,"13s(N3,R1)",IF(O121&gt;=5,"13s/2of32s/R4s(N3,R1)",IF(O121&gt;=4,"13s/2of32s/R4s/31s(N3,R1)",IF(O121&gt;=3,"13s/2of32s/R4s/31s/6x(N6,R1/N3,R2)",IF(O121&gt;=2,"13s/2of32s/R4s/31s/12x(N6,R2)","Unaceptable")))))))</f>
        <v>13s/2of32s/R4s/31s/12x(N6,R2)</v>
      </c>
      <c r="T121" s="26"/>
      <c r="U121" s="26"/>
      <c r="V121" s="26"/>
      <c r="W121" s="26"/>
      <c r="X121" s="26"/>
      <c r="Y121" s="26"/>
      <c r="Z121" s="26"/>
      <c r="AA121" s="43"/>
      <c r="AB121" s="43"/>
      <c r="AC121" s="26"/>
      <c r="AD121" s="26"/>
      <c r="AE121" s="26"/>
      <c r="AF121" s="26"/>
      <c r="AG121" s="26"/>
      <c r="AH121" s="26"/>
      <c r="AI121" s="26"/>
      <c r="AJ121" s="26"/>
      <c r="AK121" s="26"/>
    </row>
    <row r="122" spans="1:37" ht="18.75">
      <c r="A122" s="258"/>
      <c r="B122" s="195">
        <v>60</v>
      </c>
      <c r="C122" s="227">
        <v>121</v>
      </c>
      <c r="D122" s="247" t="s">
        <v>123</v>
      </c>
      <c r="E122" s="259" t="s">
        <v>124</v>
      </c>
      <c r="F122" s="223" t="s">
        <v>125</v>
      </c>
      <c r="G122" s="229" t="s">
        <v>75</v>
      </c>
      <c r="H122" s="230">
        <v>5.99</v>
      </c>
      <c r="I122" s="231">
        <v>4</v>
      </c>
      <c r="J122" s="260">
        <v>5.2</v>
      </c>
      <c r="K122" s="261">
        <v>15.3</v>
      </c>
      <c r="L122" s="262">
        <f t="shared" ref="L122:L130" si="17">J122/K122</f>
        <v>0.33986928104575165</v>
      </c>
      <c r="M122" s="263">
        <f t="shared" ref="M122:M130" si="18">SQRT(POWER(H122,2)+POWER(J122,2))*1.96*SQRT(2)</f>
        <v>21.986989614769918</v>
      </c>
      <c r="N122" s="242">
        <v>12.5</v>
      </c>
      <c r="O122" s="204">
        <f t="shared" si="8"/>
        <v>1.4190317195325541</v>
      </c>
      <c r="P122" s="40">
        <f t="shared" si="9"/>
        <v>53.226641091238221</v>
      </c>
      <c r="Q122" s="513" t="str">
        <f t="shared" si="15"/>
        <v>10</v>
      </c>
      <c r="R122" s="208">
        <f t="shared" si="11"/>
        <v>18.409804453062506</v>
      </c>
      <c r="S122" s="264" t="str">
        <f t="shared" ref="S122:S130" si="19">IF(O122&gt;=6,"13s(N2,R1)",(IF(O122&gt;=6,"13s(N2,R1)",IF(O122&gt;=5,"13s/22s/R4s(N2,R1)",IF(O122&gt;=4,"13s/22s/R4s/41s(N4,R1/N2,R2)",IF(O122&gt;=3,"13s/22s/R4s/41s/8x(N4R2/N2R4)",IF(O122&gt;=2,"13s/22s/R4s/41s/10x(N5R2/N2R5)","Unaceptable")))))))</f>
        <v>Unaceptable</v>
      </c>
      <c r="T122" s="26"/>
      <c r="X122" s="26"/>
      <c r="Y122" s="26"/>
      <c r="Z122" s="26"/>
      <c r="AA122" s="43"/>
      <c r="AB122" s="43"/>
      <c r="AC122" s="26"/>
      <c r="AD122" s="26"/>
      <c r="AE122" s="26"/>
      <c r="AF122" s="26"/>
      <c r="AG122" s="26"/>
      <c r="AH122" s="26"/>
      <c r="AI122" s="26"/>
      <c r="AJ122" s="26"/>
      <c r="AK122" s="26"/>
    </row>
    <row r="123" spans="1:37" ht="15.75">
      <c r="B123" s="210"/>
      <c r="C123" s="196">
        <v>122</v>
      </c>
      <c r="D123" s="255" t="s">
        <v>123</v>
      </c>
      <c r="E123" s="196"/>
      <c r="F123" s="213" t="s">
        <v>126</v>
      </c>
      <c r="G123" s="229" t="s">
        <v>127</v>
      </c>
      <c r="H123" s="230">
        <v>10.23</v>
      </c>
      <c r="I123" s="231">
        <v>7.0000000000000009</v>
      </c>
      <c r="J123" s="214">
        <v>5.2</v>
      </c>
      <c r="K123" s="215">
        <v>15.3</v>
      </c>
      <c r="L123" s="216">
        <f t="shared" si="17"/>
        <v>0.33986928104575165</v>
      </c>
      <c r="M123" s="226">
        <f t="shared" si="18"/>
        <v>31.809163605476968</v>
      </c>
      <c r="N123" s="235">
        <v>12.5</v>
      </c>
      <c r="O123" s="216">
        <f t="shared" si="8"/>
        <v>0.53763440860215039</v>
      </c>
      <c r="P123" s="54">
        <f t="shared" si="9"/>
        <v>83.20670042393391</v>
      </c>
      <c r="Q123" s="514" t="str">
        <f t="shared" si="15"/>
        <v>UN</v>
      </c>
      <c r="R123" s="220">
        <f t="shared" si="11"/>
        <v>31.478184509275628</v>
      </c>
      <c r="S123" s="221" t="str">
        <f t="shared" si="19"/>
        <v>Unaceptable</v>
      </c>
      <c r="T123" s="26"/>
      <c r="U123" s="26"/>
      <c r="V123" s="26"/>
      <c r="W123" s="26"/>
      <c r="X123" s="26"/>
      <c r="Y123" s="26"/>
      <c r="Z123" s="26"/>
      <c r="AA123" s="43"/>
      <c r="AB123" s="43"/>
      <c r="AC123" s="26"/>
      <c r="AD123" s="26"/>
      <c r="AE123" s="26"/>
      <c r="AF123" s="26"/>
      <c r="AG123" s="26"/>
      <c r="AH123" s="26"/>
      <c r="AI123" s="26"/>
      <c r="AJ123" s="26"/>
      <c r="AK123" s="26"/>
    </row>
    <row r="124" spans="1:37" ht="15.75" customHeight="1">
      <c r="B124" s="195">
        <v>61</v>
      </c>
      <c r="C124" s="227">
        <v>123</v>
      </c>
      <c r="D124" s="247" t="s">
        <v>128</v>
      </c>
      <c r="E124" s="259" t="s">
        <v>124</v>
      </c>
      <c r="F124" s="265" t="s">
        <v>129</v>
      </c>
      <c r="G124" s="229" t="s">
        <v>37</v>
      </c>
      <c r="H124" s="230">
        <v>1.26</v>
      </c>
      <c r="I124" s="231">
        <v>2</v>
      </c>
      <c r="J124" s="266">
        <v>23.3</v>
      </c>
      <c r="K124" s="224">
        <v>26.5</v>
      </c>
      <c r="L124" s="204">
        <f t="shared" si="17"/>
        <v>0.87924528301886795</v>
      </c>
      <c r="M124" s="225">
        <f>SQRT(POWER(H125,2)+POWER(J124,2))*1.96*SQRT(2)</f>
        <v>64.803208226753711</v>
      </c>
      <c r="N124" s="236">
        <v>28.4</v>
      </c>
      <c r="O124" s="204">
        <f>(N124-I125)/H125</f>
        <v>13.75</v>
      </c>
      <c r="P124" s="112">
        <f t="shared" si="9"/>
        <v>0</v>
      </c>
      <c r="Q124" s="513" t="str">
        <f t="shared" si="15"/>
        <v>1</v>
      </c>
      <c r="R124" s="208">
        <f>SQRT(POWER(3,2)*POWER(H125,2)+POWER(I125,2))</f>
        <v>6.0973436839331931</v>
      </c>
      <c r="S124" s="209" t="str">
        <f t="shared" si="19"/>
        <v>13s(N2,R1)</v>
      </c>
      <c r="T124" s="26"/>
      <c r="U124" s="26"/>
      <c r="V124" s="26"/>
      <c r="W124" s="26"/>
      <c r="X124" s="26"/>
      <c r="Y124" s="26"/>
      <c r="Z124" s="26"/>
      <c r="AA124" s="43"/>
      <c r="AB124" s="43"/>
      <c r="AC124" s="26"/>
      <c r="AD124" s="26"/>
      <c r="AE124" s="26"/>
      <c r="AF124" s="26"/>
      <c r="AG124" s="26"/>
      <c r="AH124" s="26"/>
      <c r="AI124" s="26"/>
      <c r="AJ124" s="26"/>
      <c r="AK124" s="26"/>
    </row>
    <row r="125" spans="1:37" ht="15.75" customHeight="1">
      <c r="B125" s="210"/>
      <c r="C125" s="196">
        <v>124</v>
      </c>
      <c r="D125" s="252" t="s">
        <v>128</v>
      </c>
      <c r="E125" s="196"/>
      <c r="F125" s="267" t="s">
        <v>130</v>
      </c>
      <c r="G125" s="229" t="s">
        <v>37</v>
      </c>
      <c r="H125" s="230">
        <v>1.92</v>
      </c>
      <c r="I125" s="231">
        <v>2</v>
      </c>
      <c r="J125" s="268">
        <v>23.3</v>
      </c>
      <c r="K125" s="215">
        <v>26.5</v>
      </c>
      <c r="L125" s="262">
        <f t="shared" si="17"/>
        <v>0.87924528301886795</v>
      </c>
      <c r="M125" s="263">
        <f>SQRT(POWER(H124,2)+POWER(J125,2))*1.96*SQRT(2)</f>
        <v>64.678669562074319</v>
      </c>
      <c r="N125" s="269">
        <v>28.4</v>
      </c>
      <c r="O125" s="262">
        <f>(N125-I124)/H124</f>
        <v>20.952380952380953</v>
      </c>
      <c r="P125" s="112">
        <f t="shared" si="9"/>
        <v>0</v>
      </c>
      <c r="Q125" s="514" t="str">
        <f t="shared" si="15"/>
        <v>1</v>
      </c>
      <c r="R125" s="398">
        <f>SQRT(POWER(3,2)*POWER(H124,2)+POWER(I124,2))</f>
        <v>4.2764938910280232</v>
      </c>
      <c r="S125" s="264" t="str">
        <f t="shared" si="19"/>
        <v>13s(N2,R1)</v>
      </c>
      <c r="T125" s="26"/>
      <c r="U125" s="26"/>
      <c r="V125" s="26"/>
      <c r="W125" s="26"/>
      <c r="X125" s="26"/>
      <c r="Y125" s="26"/>
      <c r="Z125" s="26"/>
      <c r="AA125" s="43"/>
      <c r="AB125" s="43"/>
      <c r="AC125" s="26"/>
      <c r="AD125" s="26"/>
      <c r="AE125" s="26"/>
      <c r="AF125" s="26"/>
      <c r="AG125" s="26"/>
      <c r="AH125" s="26"/>
      <c r="AI125" s="26"/>
      <c r="AJ125" s="26"/>
      <c r="AK125" s="26"/>
    </row>
    <row r="126" spans="1:37" ht="15.75" customHeight="1">
      <c r="B126" s="109">
        <v>62</v>
      </c>
      <c r="C126" s="27">
        <v>125</v>
      </c>
      <c r="D126" s="270" t="s">
        <v>131</v>
      </c>
      <c r="E126" s="27" t="s">
        <v>36</v>
      </c>
      <c r="F126" s="271" t="s">
        <v>132</v>
      </c>
      <c r="G126" s="272"/>
      <c r="H126" s="273"/>
      <c r="I126" s="274"/>
      <c r="J126" s="203">
        <v>3.4</v>
      </c>
      <c r="K126" s="275">
        <v>18.7</v>
      </c>
      <c r="L126" s="239">
        <f t="shared" si="17"/>
        <v>0.18181818181818182</v>
      </c>
      <c r="M126" s="276">
        <f t="shared" si="18"/>
        <v>9.4243191796543062</v>
      </c>
      <c r="N126" s="504">
        <v>7.56</v>
      </c>
      <c r="O126" s="207" t="e">
        <f t="shared" si="8"/>
        <v>#DIV/0!</v>
      </c>
      <c r="P126" s="507" t="e">
        <f t="shared" si="9"/>
        <v>#DIV/0!</v>
      </c>
      <c r="Q126" s="498" t="e">
        <f t="shared" si="15"/>
        <v>#DIV/0!</v>
      </c>
      <c r="R126" s="208">
        <f t="shared" si="11"/>
        <v>0</v>
      </c>
      <c r="S126" s="277" t="e">
        <f t="shared" si="19"/>
        <v>#DIV/0!</v>
      </c>
      <c r="T126" s="26"/>
      <c r="U126" s="26"/>
      <c r="V126" s="26"/>
      <c r="W126" s="26"/>
      <c r="X126" s="26"/>
      <c r="Y126" s="26"/>
      <c r="Z126" s="26"/>
      <c r="AA126" s="43"/>
      <c r="AB126" s="43"/>
      <c r="AC126" s="26"/>
      <c r="AD126" s="26"/>
      <c r="AE126" s="26"/>
      <c r="AF126" s="26"/>
      <c r="AG126" s="26"/>
      <c r="AH126" s="26"/>
      <c r="AI126" s="26"/>
      <c r="AJ126" s="26"/>
      <c r="AK126" s="26"/>
    </row>
    <row r="127" spans="1:37" ht="15.75" customHeight="1">
      <c r="B127" s="278"/>
      <c r="C127" s="98">
        <v>126</v>
      </c>
      <c r="D127" s="279" t="s">
        <v>131</v>
      </c>
      <c r="E127" s="98"/>
      <c r="F127" s="271" t="s">
        <v>133</v>
      </c>
      <c r="G127" s="272"/>
      <c r="H127" s="273"/>
      <c r="I127" s="274"/>
      <c r="J127" s="280">
        <v>3.4</v>
      </c>
      <c r="K127" s="281">
        <v>18.7</v>
      </c>
      <c r="L127" s="282">
        <f t="shared" si="17"/>
        <v>0.18181818181818182</v>
      </c>
      <c r="M127" s="283">
        <f t="shared" si="18"/>
        <v>9.4243191796543062</v>
      </c>
      <c r="N127" s="505">
        <v>7.56</v>
      </c>
      <c r="O127" s="493" t="e">
        <f t="shared" si="8"/>
        <v>#DIV/0!</v>
      </c>
      <c r="P127" s="508" t="e">
        <f t="shared" si="9"/>
        <v>#DIV/0!</v>
      </c>
      <c r="Q127" s="502" t="e">
        <f t="shared" si="15"/>
        <v>#DIV/0!</v>
      </c>
      <c r="R127" s="398">
        <f t="shared" si="11"/>
        <v>0</v>
      </c>
      <c r="S127" s="284" t="e">
        <f t="shared" si="19"/>
        <v>#DIV/0!</v>
      </c>
      <c r="T127" s="26"/>
      <c r="U127" s="26"/>
      <c r="V127" s="26"/>
      <c r="W127" s="26"/>
      <c r="X127" s="26"/>
      <c r="Y127" s="26"/>
      <c r="Z127" s="26"/>
      <c r="AA127" s="43"/>
      <c r="AB127" s="43"/>
      <c r="AC127" s="26"/>
      <c r="AD127" s="26"/>
      <c r="AE127" s="26"/>
      <c r="AF127" s="26"/>
      <c r="AG127" s="26"/>
      <c r="AH127" s="26"/>
      <c r="AI127" s="26"/>
      <c r="AJ127" s="26"/>
      <c r="AK127" s="26"/>
    </row>
    <row r="128" spans="1:37" ht="15.75" customHeight="1">
      <c r="B128" s="111"/>
      <c r="C128" s="98">
        <v>127</v>
      </c>
      <c r="D128" s="285" t="s">
        <v>131</v>
      </c>
      <c r="E128" s="44"/>
      <c r="F128" s="271" t="s">
        <v>134</v>
      </c>
      <c r="G128" s="272"/>
      <c r="H128" s="273"/>
      <c r="I128" s="274"/>
      <c r="J128" s="215">
        <v>3.4</v>
      </c>
      <c r="K128" s="286">
        <v>18.7</v>
      </c>
      <c r="L128" s="241">
        <f t="shared" si="17"/>
        <v>0.18181818181818182</v>
      </c>
      <c r="M128" s="287">
        <f t="shared" si="18"/>
        <v>9.4243191796543062</v>
      </c>
      <c r="N128" s="506">
        <v>7.56</v>
      </c>
      <c r="O128" s="219" t="e">
        <f t="shared" si="8"/>
        <v>#DIV/0!</v>
      </c>
      <c r="P128" s="509" t="e">
        <f t="shared" si="9"/>
        <v>#DIV/0!</v>
      </c>
      <c r="Q128" s="499" t="e">
        <f t="shared" si="15"/>
        <v>#DIV/0!</v>
      </c>
      <c r="R128" s="220">
        <f t="shared" si="11"/>
        <v>0</v>
      </c>
      <c r="S128" s="288" t="e">
        <f t="shared" si="19"/>
        <v>#DIV/0!</v>
      </c>
      <c r="T128" s="26"/>
      <c r="U128" s="26"/>
      <c r="V128" s="26"/>
      <c r="W128" s="26"/>
      <c r="X128" s="26"/>
      <c r="Y128" s="26"/>
      <c r="Z128" s="26"/>
      <c r="AA128" s="43"/>
      <c r="AB128" s="43"/>
      <c r="AC128" s="26"/>
      <c r="AD128" s="26"/>
      <c r="AE128" s="26"/>
      <c r="AF128" s="26"/>
      <c r="AG128" s="26"/>
      <c r="AH128" s="26"/>
      <c r="AI128" s="26"/>
      <c r="AJ128" s="26"/>
      <c r="AK128" s="26"/>
    </row>
    <row r="129" spans="1:37" ht="15.75" customHeight="1">
      <c r="B129" s="195">
        <v>63</v>
      </c>
      <c r="C129" s="227">
        <v>128</v>
      </c>
      <c r="D129" s="252" t="s">
        <v>135</v>
      </c>
      <c r="E129" s="196" t="s">
        <v>36</v>
      </c>
      <c r="F129" s="223" t="s">
        <v>136</v>
      </c>
      <c r="G129" s="229" t="s">
        <v>33</v>
      </c>
      <c r="H129" s="230">
        <v>5.57</v>
      </c>
      <c r="I129" s="231">
        <v>1</v>
      </c>
      <c r="J129" s="260">
        <v>8.3000000000000007</v>
      </c>
      <c r="K129" s="261">
        <v>33.5</v>
      </c>
      <c r="L129" s="262">
        <f t="shared" si="17"/>
        <v>0.24776119402985078</v>
      </c>
      <c r="M129" s="283">
        <f t="shared" si="18"/>
        <v>27.706789053948498</v>
      </c>
      <c r="N129" s="289">
        <v>23.2</v>
      </c>
      <c r="O129" s="262">
        <f t="shared" si="8"/>
        <v>3.9856373429084377</v>
      </c>
      <c r="P129" s="112">
        <f t="shared" si="9"/>
        <v>0.64659837915029827</v>
      </c>
      <c r="Q129" s="513" t="str">
        <f t="shared" si="15"/>
        <v>4</v>
      </c>
      <c r="R129" s="398">
        <f t="shared" si="11"/>
        <v>16.739895459649681</v>
      </c>
      <c r="S129" s="264" t="str">
        <f t="shared" si="19"/>
        <v>13s/22s/R4s/41s/8x(N4R2/N2R4)</v>
      </c>
      <c r="T129" s="26"/>
      <c r="U129" s="26"/>
      <c r="V129" s="26"/>
      <c r="W129" s="26"/>
      <c r="X129" s="26"/>
      <c r="Y129" s="26"/>
      <c r="Z129" s="26"/>
      <c r="AA129" s="43"/>
      <c r="AB129" s="43"/>
      <c r="AC129" s="26"/>
      <c r="AD129" s="26"/>
      <c r="AE129" s="26"/>
      <c r="AF129" s="26"/>
      <c r="AG129" s="26"/>
      <c r="AH129" s="26"/>
      <c r="AI129" s="26"/>
      <c r="AJ129" s="26"/>
      <c r="AK129" s="26"/>
    </row>
    <row r="130" spans="1:37" ht="15.75" customHeight="1">
      <c r="B130" s="210"/>
      <c r="C130" s="211">
        <v>129</v>
      </c>
      <c r="D130" s="255" t="s">
        <v>135</v>
      </c>
      <c r="E130" s="290"/>
      <c r="F130" s="213" t="s">
        <v>137</v>
      </c>
      <c r="G130" s="229" t="s">
        <v>117</v>
      </c>
      <c r="H130" s="230">
        <v>3.92</v>
      </c>
      <c r="I130" s="231">
        <v>0</v>
      </c>
      <c r="J130" s="260">
        <v>8.3000000000000007</v>
      </c>
      <c r="K130" s="261">
        <v>33.5</v>
      </c>
      <c r="L130" s="262">
        <f t="shared" si="17"/>
        <v>0.24776119402985078</v>
      </c>
      <c r="M130" s="283">
        <f t="shared" si="18"/>
        <v>25.4432461073661</v>
      </c>
      <c r="N130" s="289">
        <v>23.2</v>
      </c>
      <c r="O130" s="262">
        <f t="shared" ref="O130" si="20">(N130-I130)/H130</f>
        <v>5.9183673469387754</v>
      </c>
      <c r="P130" s="112">
        <f t="shared" ref="P130" si="21" xml:space="preserve"> ((1-NORMSDIST(O130-1.5))*1000000)/10000</f>
        <v>4.9724644114457206E-4</v>
      </c>
      <c r="Q130" s="514" t="str">
        <f>IF(O130&gt;6,"1",(IF(O130&gt;6,"1",IF(O130=6,"2",IF(O130&gt;=5,"3",IF(O130&gt;=3.7,"4",IF(O130&gt;=3.5,"5", IF(O130&gt;=3,"6", IF(O130&gt;=2.5,"7", IF(O130&gt;=2,"8",IF(O130&gt;=1.5,"9",IF(O130&gt;=1,"10","UN"))))))))))))</f>
        <v>3</v>
      </c>
      <c r="R130" s="220">
        <f t="shared" ref="R130:R134" si="22">SQRT(POWER(3,2)*POWER(H130,2)+POWER(I130,2))</f>
        <v>11.76</v>
      </c>
      <c r="S130" s="221" t="str">
        <f t="shared" si="19"/>
        <v>13s/22s/R4s(N2,R1)</v>
      </c>
      <c r="T130" s="26"/>
      <c r="U130" s="26"/>
      <c r="V130" s="26"/>
      <c r="W130" s="26"/>
      <c r="X130" s="26"/>
      <c r="Y130" s="26"/>
      <c r="Z130" s="26"/>
      <c r="AA130" s="43"/>
      <c r="AB130" s="43"/>
      <c r="AC130" s="26"/>
      <c r="AD130" s="26"/>
      <c r="AE130" s="26"/>
      <c r="AF130" s="26"/>
      <c r="AG130" s="26"/>
      <c r="AH130" s="26"/>
      <c r="AI130" s="26"/>
      <c r="AJ130" s="26"/>
      <c r="AK130" s="26"/>
    </row>
    <row r="131" spans="1:37" ht="15.75" customHeight="1">
      <c r="B131" s="131">
        <v>64</v>
      </c>
      <c r="C131" s="291">
        <v>130</v>
      </c>
      <c r="D131" s="133" t="s">
        <v>138</v>
      </c>
      <c r="E131" s="160" t="s">
        <v>139</v>
      </c>
      <c r="F131" s="182" t="s">
        <v>140</v>
      </c>
      <c r="G131" s="292" t="s">
        <v>33</v>
      </c>
      <c r="H131" s="293">
        <v>27.04</v>
      </c>
      <c r="I131" s="294">
        <v>5</v>
      </c>
      <c r="J131" s="598"/>
      <c r="K131" s="599"/>
      <c r="L131" s="599"/>
      <c r="M131" s="599"/>
      <c r="N131" s="599"/>
      <c r="O131" s="599"/>
      <c r="P131" s="599"/>
      <c r="Q131" s="600"/>
      <c r="R131" s="497">
        <f t="shared" si="22"/>
        <v>81.273946624979388</v>
      </c>
      <c r="S131" s="192"/>
      <c r="T131" s="26"/>
      <c r="U131" s="26"/>
      <c r="V131" s="26"/>
      <c r="W131" s="26"/>
      <c r="X131" s="26"/>
      <c r="Y131" s="26"/>
      <c r="Z131" s="26"/>
      <c r="AA131" s="43"/>
      <c r="AB131" s="43"/>
      <c r="AC131" s="26"/>
      <c r="AD131" s="26"/>
      <c r="AE131" s="26"/>
      <c r="AF131" s="26"/>
      <c r="AG131" s="26"/>
      <c r="AH131" s="26"/>
      <c r="AI131" s="26"/>
      <c r="AJ131" s="26"/>
      <c r="AK131" s="26"/>
    </row>
    <row r="132" spans="1:37" ht="15.75" customHeight="1">
      <c r="B132" s="145"/>
      <c r="C132" s="295">
        <v>131</v>
      </c>
      <c r="D132" s="147" t="s">
        <v>138</v>
      </c>
      <c r="E132" s="146"/>
      <c r="F132" s="188" t="s">
        <v>141</v>
      </c>
      <c r="G132" s="292" t="s">
        <v>33</v>
      </c>
      <c r="H132" s="293">
        <v>6.46</v>
      </c>
      <c r="I132" s="294">
        <v>2</v>
      </c>
      <c r="J132" s="595" t="s">
        <v>66</v>
      </c>
      <c r="K132" s="596"/>
      <c r="L132" s="596"/>
      <c r="M132" s="596"/>
      <c r="N132" s="596"/>
      <c r="O132" s="596"/>
      <c r="P132" s="596"/>
      <c r="Q132" s="597"/>
      <c r="R132" s="497">
        <f t="shared" si="22"/>
        <v>19.48292585829962</v>
      </c>
      <c r="S132" s="194" t="s">
        <v>66</v>
      </c>
      <c r="AA132" s="43"/>
      <c r="AB132" s="43"/>
      <c r="AC132" s="26"/>
      <c r="AD132" s="26"/>
      <c r="AE132" s="26"/>
      <c r="AF132" s="26"/>
      <c r="AG132" s="26"/>
      <c r="AH132" s="26"/>
      <c r="AI132" s="26"/>
      <c r="AJ132" s="26"/>
      <c r="AK132" s="26"/>
    </row>
    <row r="133" spans="1:37" ht="15.75" customHeight="1">
      <c r="B133" s="131">
        <v>65</v>
      </c>
      <c r="C133" s="291">
        <v>132</v>
      </c>
      <c r="D133" s="133" t="s">
        <v>142</v>
      </c>
      <c r="E133" s="132" t="s">
        <v>139</v>
      </c>
      <c r="F133" s="174" t="s">
        <v>143</v>
      </c>
      <c r="G133" s="292" t="s">
        <v>33</v>
      </c>
      <c r="H133" s="293">
        <v>6.2</v>
      </c>
      <c r="I133" s="294">
        <v>3</v>
      </c>
      <c r="J133" s="598"/>
      <c r="K133" s="599"/>
      <c r="L133" s="599"/>
      <c r="M133" s="599"/>
      <c r="N133" s="599"/>
      <c r="O133" s="599"/>
      <c r="P133" s="599"/>
      <c r="Q133" s="600"/>
      <c r="R133" s="358">
        <f t="shared" si="22"/>
        <v>18.840382161729099</v>
      </c>
      <c r="S133" s="192"/>
      <c r="T133" s="26"/>
      <c r="U133" s="26"/>
      <c r="V133" s="26"/>
      <c r="W133" s="26"/>
      <c r="X133" s="26"/>
      <c r="Y133" s="26"/>
      <c r="Z133" s="26"/>
      <c r="AA133" s="43"/>
      <c r="AB133" s="43"/>
      <c r="AC133" s="26"/>
      <c r="AD133" s="26"/>
      <c r="AE133" s="26"/>
      <c r="AF133" s="26"/>
      <c r="AG133" s="26"/>
      <c r="AH133" s="26"/>
      <c r="AI133" s="26"/>
      <c r="AJ133" s="26"/>
      <c r="AK133" s="26"/>
    </row>
    <row r="134" spans="1:37" ht="15.75" customHeight="1">
      <c r="B134" s="145"/>
      <c r="C134" s="295">
        <v>133</v>
      </c>
      <c r="D134" s="147" t="s">
        <v>142</v>
      </c>
      <c r="E134" s="146"/>
      <c r="F134" s="188" t="s">
        <v>144</v>
      </c>
      <c r="G134" s="292" t="s">
        <v>99</v>
      </c>
      <c r="H134" s="293">
        <v>11.36</v>
      </c>
      <c r="I134" s="294">
        <v>5</v>
      </c>
      <c r="J134" s="595" t="s">
        <v>66</v>
      </c>
      <c r="K134" s="596"/>
      <c r="L134" s="596"/>
      <c r="M134" s="596"/>
      <c r="N134" s="596"/>
      <c r="O134" s="596"/>
      <c r="P134" s="596"/>
      <c r="Q134" s="597"/>
      <c r="R134" s="497">
        <f t="shared" si="22"/>
        <v>34.444831252308383</v>
      </c>
      <c r="S134" s="296" t="s">
        <v>66</v>
      </c>
      <c r="T134" s="26"/>
      <c r="U134" s="26"/>
      <c r="V134" s="26"/>
      <c r="W134" s="26"/>
      <c r="X134" s="26"/>
      <c r="Y134" s="26"/>
      <c r="Z134" s="26"/>
      <c r="AA134" s="43"/>
      <c r="AB134" s="43"/>
      <c r="AC134" s="26"/>
      <c r="AD134" s="26"/>
      <c r="AE134" s="26"/>
      <c r="AF134" s="26"/>
      <c r="AG134" s="26"/>
      <c r="AH134" s="26"/>
      <c r="AI134" s="26"/>
      <c r="AJ134" s="26"/>
      <c r="AK134" s="26"/>
    </row>
    <row r="135" spans="1:37" ht="15.75" customHeight="1">
      <c r="A135" s="5"/>
      <c r="B135" s="297">
        <v>66</v>
      </c>
      <c r="C135" s="297">
        <v>134</v>
      </c>
      <c r="D135" s="298" t="s">
        <v>145</v>
      </c>
      <c r="E135" s="299" t="s">
        <v>139</v>
      </c>
      <c r="F135" s="300" t="s">
        <v>146</v>
      </c>
      <c r="G135" s="301"/>
      <c r="H135" s="302"/>
      <c r="I135" s="303"/>
      <c r="J135" s="630"/>
      <c r="K135" s="631"/>
      <c r="L135" s="631"/>
      <c r="M135" s="631"/>
      <c r="N135" s="631"/>
      <c r="O135" s="631"/>
      <c r="P135" s="631"/>
      <c r="Q135" s="632"/>
      <c r="R135" s="304"/>
      <c r="S135" s="305"/>
      <c r="T135" s="26"/>
      <c r="U135" s="26"/>
      <c r="V135" s="26"/>
      <c r="W135" s="26"/>
      <c r="X135" s="26"/>
      <c r="Y135" s="26"/>
      <c r="Z135" s="26"/>
      <c r="AA135" s="43"/>
      <c r="AB135" s="43"/>
      <c r="AC135" s="26"/>
      <c r="AD135" s="26"/>
      <c r="AE135" s="26"/>
      <c r="AF135" s="26"/>
      <c r="AG135" s="26"/>
      <c r="AH135" s="26"/>
      <c r="AI135" s="26"/>
      <c r="AJ135" s="26"/>
      <c r="AK135" s="26"/>
    </row>
    <row r="136" spans="1:37" ht="15.75" customHeight="1">
      <c r="A136" s="5"/>
      <c r="B136" s="295"/>
      <c r="C136" s="295">
        <v>135</v>
      </c>
      <c r="D136" s="147" t="s">
        <v>145</v>
      </c>
      <c r="E136" s="146"/>
      <c r="F136" s="188" t="s">
        <v>147</v>
      </c>
      <c r="G136" s="306" t="s">
        <v>148</v>
      </c>
      <c r="H136" s="293">
        <v>4.0199999999999996</v>
      </c>
      <c r="I136" s="294">
        <v>2</v>
      </c>
      <c r="J136" s="595" t="s">
        <v>66</v>
      </c>
      <c r="K136" s="596"/>
      <c r="L136" s="596"/>
      <c r="M136" s="596"/>
      <c r="N136" s="596"/>
      <c r="O136" s="596"/>
      <c r="P136" s="596"/>
      <c r="Q136" s="597"/>
      <c r="R136" s="497">
        <f t="shared" ref="R136:R199" si="23">SQRT(POWER(3,2)*POWER(H136,2)+POWER(I136,2))</f>
        <v>12.224712675560108</v>
      </c>
      <c r="S136" s="194" t="s">
        <v>66</v>
      </c>
      <c r="T136" s="26"/>
      <c r="U136" s="26"/>
      <c r="V136" s="26"/>
      <c r="W136" s="26"/>
      <c r="X136" s="26"/>
      <c r="Y136" s="26"/>
      <c r="Z136" s="26"/>
      <c r="AA136" s="43"/>
      <c r="AB136" s="43"/>
      <c r="AC136" s="26"/>
      <c r="AD136" s="26"/>
      <c r="AE136" s="26"/>
      <c r="AF136" s="26"/>
      <c r="AG136" s="26"/>
      <c r="AH136" s="26"/>
      <c r="AI136" s="26"/>
      <c r="AJ136" s="26"/>
      <c r="AK136" s="26"/>
    </row>
    <row r="137" spans="1:37" ht="15.75" customHeight="1">
      <c r="A137" s="5"/>
      <c r="B137" s="131">
        <v>67</v>
      </c>
      <c r="C137" s="291">
        <v>136</v>
      </c>
      <c r="D137" s="133" t="s">
        <v>149</v>
      </c>
      <c r="E137" s="132" t="s">
        <v>139</v>
      </c>
      <c r="F137" s="174" t="s">
        <v>150</v>
      </c>
      <c r="G137" s="292" t="s">
        <v>75</v>
      </c>
      <c r="H137" s="293">
        <v>6.78</v>
      </c>
      <c r="I137" s="294">
        <v>10</v>
      </c>
      <c r="J137" s="598"/>
      <c r="K137" s="599"/>
      <c r="L137" s="599"/>
      <c r="M137" s="599"/>
      <c r="N137" s="599"/>
      <c r="O137" s="599"/>
      <c r="P137" s="599"/>
      <c r="Q137" s="600"/>
      <c r="R137" s="497">
        <f t="shared" si="23"/>
        <v>22.665295056539634</v>
      </c>
      <c r="S137" s="192"/>
      <c r="T137" s="26"/>
      <c r="U137" s="26"/>
      <c r="V137" s="26"/>
      <c r="W137" s="26"/>
      <c r="X137" s="26"/>
      <c r="Y137" s="26"/>
      <c r="Z137" s="26"/>
      <c r="AA137" s="43"/>
      <c r="AB137" s="43"/>
      <c r="AC137" s="26"/>
      <c r="AD137" s="26"/>
      <c r="AE137" s="26"/>
      <c r="AF137" s="26"/>
      <c r="AG137" s="26"/>
      <c r="AH137" s="26"/>
      <c r="AI137" s="26"/>
      <c r="AJ137" s="26"/>
      <c r="AK137" s="26"/>
    </row>
    <row r="138" spans="1:37" ht="15.75" customHeight="1">
      <c r="A138" s="5"/>
      <c r="B138" s="145"/>
      <c r="C138" s="295">
        <v>137</v>
      </c>
      <c r="D138" s="147" t="s">
        <v>149</v>
      </c>
      <c r="E138" s="146"/>
      <c r="F138" s="182" t="s">
        <v>151</v>
      </c>
      <c r="G138" s="292" t="s">
        <v>99</v>
      </c>
      <c r="H138" s="293">
        <v>9.73</v>
      </c>
      <c r="I138" s="294">
        <v>6</v>
      </c>
      <c r="J138" s="595" t="s">
        <v>66</v>
      </c>
      <c r="K138" s="596"/>
      <c r="L138" s="596"/>
      <c r="M138" s="596"/>
      <c r="N138" s="596"/>
      <c r="O138" s="596"/>
      <c r="P138" s="596"/>
      <c r="Q138" s="597"/>
      <c r="R138" s="497">
        <f t="shared" si="23"/>
        <v>29.800270133003831</v>
      </c>
      <c r="S138" s="194" t="s">
        <v>66</v>
      </c>
      <c r="T138" s="26"/>
      <c r="U138" s="26"/>
      <c r="V138" s="26"/>
      <c r="W138" s="26"/>
      <c r="X138" s="26"/>
      <c r="Y138" s="26"/>
      <c r="Z138" s="26"/>
      <c r="AA138" s="43"/>
      <c r="AB138" s="43"/>
      <c r="AC138" s="26"/>
      <c r="AD138" s="26"/>
      <c r="AE138" s="26"/>
      <c r="AF138" s="26"/>
      <c r="AG138" s="26"/>
      <c r="AH138" s="26"/>
      <c r="AI138" s="26"/>
      <c r="AJ138" s="26"/>
      <c r="AK138" s="26"/>
    </row>
    <row r="139" spans="1:37" ht="15.75" customHeight="1">
      <c r="A139" s="5"/>
      <c r="B139" s="131">
        <v>68</v>
      </c>
      <c r="C139" s="291">
        <v>138</v>
      </c>
      <c r="D139" s="133" t="s">
        <v>152</v>
      </c>
      <c r="E139" s="134" t="s">
        <v>139</v>
      </c>
      <c r="F139" s="174" t="s">
        <v>153</v>
      </c>
      <c r="G139" s="292" t="s">
        <v>33</v>
      </c>
      <c r="H139" s="293">
        <v>4.38</v>
      </c>
      <c r="I139" s="294">
        <v>4</v>
      </c>
      <c r="J139" s="598"/>
      <c r="K139" s="599"/>
      <c r="L139" s="599"/>
      <c r="M139" s="599"/>
      <c r="N139" s="599"/>
      <c r="O139" s="599"/>
      <c r="P139" s="599"/>
      <c r="Q139" s="600"/>
      <c r="R139" s="497">
        <f t="shared" si="23"/>
        <v>13.735341277157987</v>
      </c>
      <c r="S139" s="192"/>
      <c r="T139" s="26"/>
      <c r="U139" s="26"/>
      <c r="V139" s="26"/>
      <c r="W139" s="26"/>
      <c r="X139" s="26"/>
      <c r="Y139" s="26"/>
      <c r="Z139" s="26"/>
      <c r="AA139" s="43"/>
      <c r="AB139" s="43"/>
      <c r="AC139" s="26"/>
      <c r="AD139" s="26"/>
      <c r="AE139" s="26"/>
      <c r="AF139" s="26"/>
      <c r="AG139" s="26"/>
      <c r="AH139" s="26"/>
      <c r="AI139" s="26"/>
      <c r="AJ139" s="26"/>
      <c r="AK139" s="26"/>
    </row>
    <row r="140" spans="1:37" ht="15.75" customHeight="1">
      <c r="A140" s="5"/>
      <c r="B140" s="145"/>
      <c r="C140" s="295">
        <v>139</v>
      </c>
      <c r="D140" s="147" t="s">
        <v>152</v>
      </c>
      <c r="E140" s="148"/>
      <c r="F140" s="188" t="s">
        <v>154</v>
      </c>
      <c r="G140" s="292" t="s">
        <v>33</v>
      </c>
      <c r="H140" s="293">
        <v>4.26</v>
      </c>
      <c r="I140" s="294">
        <v>4</v>
      </c>
      <c r="J140" s="595" t="s">
        <v>66</v>
      </c>
      <c r="K140" s="596"/>
      <c r="L140" s="596"/>
      <c r="M140" s="596"/>
      <c r="N140" s="596"/>
      <c r="O140" s="596"/>
      <c r="P140" s="596"/>
      <c r="Q140" s="597"/>
      <c r="R140" s="497">
        <f t="shared" si="23"/>
        <v>13.391355420568898</v>
      </c>
      <c r="S140" s="194" t="s">
        <v>66</v>
      </c>
      <c r="T140" s="26"/>
      <c r="U140" s="26"/>
      <c r="V140" s="26"/>
      <c r="W140" s="26"/>
      <c r="X140" s="26"/>
      <c r="Y140" s="26"/>
      <c r="Z140" s="26"/>
      <c r="AA140" s="43"/>
      <c r="AB140" s="43"/>
      <c r="AC140" s="26"/>
      <c r="AD140" s="26"/>
      <c r="AE140" s="26"/>
      <c r="AF140" s="26"/>
      <c r="AG140" s="26"/>
      <c r="AH140" s="26"/>
      <c r="AI140" s="26"/>
      <c r="AJ140" s="26"/>
      <c r="AK140" s="26"/>
    </row>
    <row r="141" spans="1:37" ht="15.75" customHeight="1">
      <c r="A141" s="5"/>
      <c r="B141" s="131">
        <v>69</v>
      </c>
      <c r="C141" s="291">
        <v>140</v>
      </c>
      <c r="D141" s="133" t="s">
        <v>155</v>
      </c>
      <c r="E141" s="132" t="s">
        <v>139</v>
      </c>
      <c r="F141" s="174" t="s">
        <v>156</v>
      </c>
      <c r="G141" s="292" t="s">
        <v>37</v>
      </c>
      <c r="H141" s="293">
        <v>7.92</v>
      </c>
      <c r="I141" s="294">
        <v>7.0000000000000009</v>
      </c>
      <c r="J141" s="598"/>
      <c r="K141" s="599"/>
      <c r="L141" s="599"/>
      <c r="M141" s="599"/>
      <c r="N141" s="599"/>
      <c r="O141" s="599"/>
      <c r="P141" s="599"/>
      <c r="Q141" s="600"/>
      <c r="R141" s="497">
        <f t="shared" si="23"/>
        <v>24.769691156734272</v>
      </c>
      <c r="S141" s="192"/>
      <c r="T141" s="26"/>
      <c r="U141" s="26"/>
      <c r="V141" s="26"/>
      <c r="W141" s="26"/>
      <c r="X141" s="26"/>
      <c r="Y141" s="26"/>
      <c r="Z141" s="26"/>
      <c r="AA141" s="43"/>
      <c r="AB141" s="43"/>
      <c r="AC141" s="26"/>
      <c r="AD141" s="26"/>
      <c r="AE141" s="26"/>
      <c r="AF141" s="26"/>
      <c r="AG141" s="26"/>
      <c r="AH141" s="26"/>
      <c r="AI141" s="26"/>
      <c r="AJ141" s="26"/>
      <c r="AK141" s="26"/>
    </row>
    <row r="142" spans="1:37" ht="15.75" customHeight="1">
      <c r="A142" s="5"/>
      <c r="B142" s="145"/>
      <c r="C142" s="295">
        <v>141</v>
      </c>
      <c r="D142" s="147" t="s">
        <v>155</v>
      </c>
      <c r="E142" s="146"/>
      <c r="F142" s="182" t="s">
        <v>157</v>
      </c>
      <c r="G142" s="292" t="s">
        <v>37</v>
      </c>
      <c r="H142" s="293">
        <v>6.29</v>
      </c>
      <c r="I142" s="294">
        <v>4</v>
      </c>
      <c r="J142" s="595" t="s">
        <v>66</v>
      </c>
      <c r="K142" s="596"/>
      <c r="L142" s="596"/>
      <c r="M142" s="596"/>
      <c r="N142" s="596"/>
      <c r="O142" s="596"/>
      <c r="P142" s="596"/>
      <c r="Q142" s="597"/>
      <c r="R142" s="497">
        <f t="shared" si="23"/>
        <v>19.289294958603335</v>
      </c>
      <c r="S142" s="194" t="s">
        <v>66</v>
      </c>
      <c r="T142" s="26"/>
      <c r="U142" s="26"/>
      <c r="V142" s="26"/>
      <c r="W142" s="26"/>
      <c r="X142" s="26"/>
      <c r="Y142" s="26"/>
      <c r="Z142" s="26"/>
      <c r="AA142" s="43"/>
      <c r="AB142" s="43"/>
      <c r="AC142" s="26"/>
      <c r="AD142" s="26"/>
      <c r="AE142" s="26"/>
      <c r="AF142" s="26"/>
      <c r="AG142" s="26"/>
      <c r="AH142" s="26"/>
      <c r="AI142" s="26"/>
      <c r="AJ142" s="26"/>
      <c r="AK142" s="26"/>
    </row>
    <row r="143" spans="1:37" ht="15.75" customHeight="1">
      <c r="A143" s="5"/>
      <c r="B143" s="131">
        <v>70</v>
      </c>
      <c r="C143" s="291">
        <v>142</v>
      </c>
      <c r="D143" s="133" t="s">
        <v>158</v>
      </c>
      <c r="E143" s="134" t="s">
        <v>139</v>
      </c>
      <c r="F143" s="174" t="s">
        <v>159</v>
      </c>
      <c r="G143" s="292" t="s">
        <v>37</v>
      </c>
      <c r="H143" s="293">
        <v>7.41</v>
      </c>
      <c r="I143" s="294">
        <v>9</v>
      </c>
      <c r="J143" s="598"/>
      <c r="K143" s="599"/>
      <c r="L143" s="599"/>
      <c r="M143" s="599"/>
      <c r="N143" s="599"/>
      <c r="O143" s="599"/>
      <c r="P143" s="599"/>
      <c r="Q143" s="600"/>
      <c r="R143" s="497">
        <f t="shared" si="23"/>
        <v>23.982762559805323</v>
      </c>
      <c r="S143" s="192"/>
      <c r="T143" s="26"/>
      <c r="U143" s="26"/>
      <c r="V143" s="26"/>
      <c r="W143" s="26"/>
      <c r="X143" s="26"/>
      <c r="Y143" s="26"/>
      <c r="Z143" s="26"/>
      <c r="AA143" s="43"/>
      <c r="AB143" s="43"/>
      <c r="AC143" s="26"/>
      <c r="AD143" s="26"/>
      <c r="AE143" s="26"/>
      <c r="AF143" s="26"/>
      <c r="AG143" s="26"/>
      <c r="AH143" s="26"/>
      <c r="AI143" s="26"/>
      <c r="AJ143" s="26"/>
      <c r="AK143" s="26"/>
    </row>
    <row r="144" spans="1:37" ht="15.75" customHeight="1">
      <c r="A144" s="5"/>
      <c r="B144" s="145"/>
      <c r="C144" s="295">
        <v>143</v>
      </c>
      <c r="D144" s="147" t="s">
        <v>158</v>
      </c>
      <c r="E144" s="148"/>
      <c r="F144" s="188" t="s">
        <v>160</v>
      </c>
      <c r="G144" s="292" t="s">
        <v>37</v>
      </c>
      <c r="H144" s="293">
        <v>2.13</v>
      </c>
      <c r="I144" s="294">
        <v>3</v>
      </c>
      <c r="J144" s="595" t="s">
        <v>66</v>
      </c>
      <c r="K144" s="596"/>
      <c r="L144" s="596"/>
      <c r="M144" s="596"/>
      <c r="N144" s="596"/>
      <c r="O144" s="596"/>
      <c r="P144" s="596"/>
      <c r="Q144" s="597"/>
      <c r="R144" s="497">
        <f t="shared" si="23"/>
        <v>7.0591855054248285</v>
      </c>
      <c r="S144" s="194" t="s">
        <v>66</v>
      </c>
      <c r="T144" s="26"/>
      <c r="U144" s="26"/>
      <c r="V144" s="26"/>
      <c r="W144" s="26"/>
      <c r="X144" s="26"/>
      <c r="Y144" s="26"/>
      <c r="Z144" s="26"/>
      <c r="AA144" s="43"/>
      <c r="AB144" s="43"/>
      <c r="AC144" s="26"/>
      <c r="AD144" s="26"/>
      <c r="AE144" s="26"/>
      <c r="AF144" s="26"/>
      <c r="AG144" s="26"/>
      <c r="AH144" s="26"/>
      <c r="AI144" s="26"/>
      <c r="AJ144" s="26"/>
      <c r="AK144" s="26"/>
    </row>
    <row r="145" spans="1:37" ht="15.75" customHeight="1">
      <c r="A145" s="5"/>
      <c r="B145" s="131">
        <v>71</v>
      </c>
      <c r="C145" s="291">
        <v>144</v>
      </c>
      <c r="D145" s="133" t="s">
        <v>161</v>
      </c>
      <c r="E145" s="132" t="s">
        <v>139</v>
      </c>
      <c r="F145" s="174" t="s">
        <v>162</v>
      </c>
      <c r="G145" s="292" t="s">
        <v>37</v>
      </c>
      <c r="H145" s="293">
        <v>8.57</v>
      </c>
      <c r="I145" s="294">
        <v>5</v>
      </c>
      <c r="J145" s="598"/>
      <c r="K145" s="599"/>
      <c r="L145" s="599"/>
      <c r="M145" s="599"/>
      <c r="N145" s="599"/>
      <c r="O145" s="599"/>
      <c r="P145" s="599"/>
      <c r="Q145" s="600"/>
      <c r="R145" s="497">
        <f t="shared" si="23"/>
        <v>26.191679976664346</v>
      </c>
      <c r="S145" s="192"/>
      <c r="T145" s="26"/>
      <c r="U145" s="26"/>
      <c r="V145" s="26"/>
      <c r="W145" s="26"/>
      <c r="X145" s="26"/>
      <c r="Y145" s="26"/>
      <c r="Z145" s="26"/>
      <c r="AA145" s="43"/>
      <c r="AB145" s="43"/>
      <c r="AC145" s="26"/>
      <c r="AD145" s="26"/>
      <c r="AE145" s="26"/>
      <c r="AF145" s="26"/>
      <c r="AG145" s="26"/>
      <c r="AH145" s="26"/>
      <c r="AI145" s="26"/>
      <c r="AJ145" s="26"/>
      <c r="AK145" s="26"/>
    </row>
    <row r="146" spans="1:37" ht="15.75" customHeight="1">
      <c r="A146" s="5"/>
      <c r="B146" s="145"/>
      <c r="C146" s="295">
        <v>145</v>
      </c>
      <c r="D146" s="147" t="s">
        <v>161</v>
      </c>
      <c r="E146" s="146"/>
      <c r="F146" s="182" t="s">
        <v>163</v>
      </c>
      <c r="G146" s="292" t="s">
        <v>37</v>
      </c>
      <c r="H146" s="293">
        <v>9.26</v>
      </c>
      <c r="I146" s="294">
        <v>7.0000000000000009</v>
      </c>
      <c r="J146" s="595" t="s">
        <v>66</v>
      </c>
      <c r="K146" s="596"/>
      <c r="L146" s="596"/>
      <c r="M146" s="596"/>
      <c r="N146" s="596"/>
      <c r="O146" s="596"/>
      <c r="P146" s="596"/>
      <c r="Q146" s="597"/>
      <c r="R146" s="497">
        <f t="shared" si="23"/>
        <v>28.64835771907353</v>
      </c>
      <c r="S146" s="194" t="s">
        <v>66</v>
      </c>
      <c r="T146" s="26"/>
      <c r="U146" s="26"/>
      <c r="V146" s="26"/>
      <c r="W146" s="26"/>
      <c r="X146" s="26"/>
      <c r="Y146" s="26"/>
      <c r="Z146" s="26"/>
      <c r="AA146" s="43"/>
      <c r="AB146" s="43"/>
      <c r="AC146" s="26"/>
      <c r="AD146" s="26"/>
      <c r="AE146" s="26"/>
      <c r="AF146" s="26"/>
      <c r="AG146" s="26"/>
      <c r="AH146" s="26"/>
      <c r="AI146" s="26"/>
      <c r="AJ146" s="26"/>
      <c r="AK146" s="26"/>
    </row>
    <row r="147" spans="1:37" ht="15.75" customHeight="1">
      <c r="A147" s="5"/>
      <c r="B147" s="131">
        <v>72</v>
      </c>
      <c r="C147" s="291">
        <v>146</v>
      </c>
      <c r="D147" s="133" t="s">
        <v>164</v>
      </c>
      <c r="E147" s="134" t="s">
        <v>139</v>
      </c>
      <c r="F147" s="174" t="s">
        <v>165</v>
      </c>
      <c r="G147" s="292" t="s">
        <v>37</v>
      </c>
      <c r="H147" s="293">
        <v>4.4800000000000004</v>
      </c>
      <c r="I147" s="294">
        <v>4</v>
      </c>
      <c r="J147" s="598"/>
      <c r="K147" s="599"/>
      <c r="L147" s="599"/>
      <c r="M147" s="599"/>
      <c r="N147" s="599"/>
      <c r="O147" s="599"/>
      <c r="P147" s="599"/>
      <c r="Q147" s="600"/>
      <c r="R147" s="497">
        <f t="shared" si="23"/>
        <v>14.022610313347514</v>
      </c>
      <c r="S147" s="192"/>
      <c r="T147" s="26"/>
      <c r="U147" s="26"/>
      <c r="V147" s="26"/>
      <c r="W147" s="26"/>
      <c r="X147" s="26"/>
      <c r="Y147" s="26"/>
      <c r="Z147" s="26"/>
      <c r="AA147" s="43"/>
      <c r="AB147" s="43"/>
      <c r="AC147" s="26"/>
      <c r="AD147" s="26"/>
      <c r="AE147" s="26"/>
      <c r="AF147" s="26"/>
      <c r="AG147" s="26"/>
      <c r="AH147" s="26"/>
      <c r="AI147" s="26"/>
      <c r="AJ147" s="26"/>
      <c r="AK147" s="26"/>
    </row>
    <row r="148" spans="1:37" ht="15.75" customHeight="1">
      <c r="A148" s="5"/>
      <c r="B148" s="145"/>
      <c r="C148" s="295">
        <v>147</v>
      </c>
      <c r="D148" s="147" t="s">
        <v>164</v>
      </c>
      <c r="E148" s="148"/>
      <c r="F148" s="188" t="s">
        <v>166</v>
      </c>
      <c r="G148" s="292" t="s">
        <v>37</v>
      </c>
      <c r="H148" s="293">
        <v>6.23</v>
      </c>
      <c r="I148" s="294">
        <v>5</v>
      </c>
      <c r="J148" s="595" t="s">
        <v>66</v>
      </c>
      <c r="K148" s="596"/>
      <c r="L148" s="596"/>
      <c r="M148" s="596"/>
      <c r="N148" s="596"/>
      <c r="O148" s="596"/>
      <c r="P148" s="596"/>
      <c r="Q148" s="597"/>
      <c r="R148" s="497">
        <f t="shared" si="23"/>
        <v>19.347250450645436</v>
      </c>
      <c r="S148" s="194" t="s">
        <v>66</v>
      </c>
      <c r="T148" s="26"/>
      <c r="U148" s="26"/>
      <c r="V148" s="26"/>
      <c r="W148" s="26"/>
      <c r="X148" s="26"/>
      <c r="Y148" s="26"/>
      <c r="Z148" s="26"/>
      <c r="AA148" s="43"/>
      <c r="AB148" s="43"/>
      <c r="AC148" s="26"/>
      <c r="AD148" s="26"/>
      <c r="AE148" s="26"/>
      <c r="AF148" s="26"/>
      <c r="AG148" s="26"/>
      <c r="AH148" s="26"/>
      <c r="AI148" s="26"/>
      <c r="AJ148" s="26"/>
      <c r="AK148" s="26"/>
    </row>
    <row r="149" spans="1:37" ht="15.75" customHeight="1">
      <c r="A149" s="5"/>
      <c r="B149" s="131">
        <v>73</v>
      </c>
      <c r="C149" s="291">
        <v>148</v>
      </c>
      <c r="D149" s="133" t="s">
        <v>167</v>
      </c>
      <c r="E149" s="132" t="s">
        <v>139</v>
      </c>
      <c r="F149" s="182" t="s">
        <v>168</v>
      </c>
      <c r="G149" s="292" t="s">
        <v>37</v>
      </c>
      <c r="H149" s="293">
        <v>5.78</v>
      </c>
      <c r="I149" s="294">
        <v>4</v>
      </c>
      <c r="J149" s="598"/>
      <c r="K149" s="599"/>
      <c r="L149" s="599"/>
      <c r="M149" s="599"/>
      <c r="N149" s="599"/>
      <c r="O149" s="599"/>
      <c r="P149" s="599"/>
      <c r="Q149" s="600"/>
      <c r="R149" s="497">
        <f t="shared" si="23"/>
        <v>17.795381423279469</v>
      </c>
      <c r="S149" s="192"/>
      <c r="T149" s="26"/>
      <c r="U149" s="26"/>
      <c r="V149" s="26"/>
      <c r="W149" s="26"/>
      <c r="X149" s="26"/>
      <c r="Y149" s="26"/>
      <c r="Z149" s="26"/>
      <c r="AA149" s="43"/>
      <c r="AB149" s="43"/>
      <c r="AC149" s="26"/>
      <c r="AD149" s="26"/>
      <c r="AE149" s="26"/>
      <c r="AF149" s="26"/>
      <c r="AG149" s="26"/>
      <c r="AH149" s="26"/>
      <c r="AI149" s="26"/>
      <c r="AJ149" s="26"/>
      <c r="AK149" s="26"/>
    </row>
    <row r="150" spans="1:37" ht="15.75" customHeight="1">
      <c r="A150" s="5"/>
      <c r="B150" s="145"/>
      <c r="C150" s="295">
        <v>149</v>
      </c>
      <c r="D150" s="147" t="s">
        <v>167</v>
      </c>
      <c r="E150" s="146"/>
      <c r="F150" s="188" t="s">
        <v>169</v>
      </c>
      <c r="G150" s="292" t="s">
        <v>37</v>
      </c>
      <c r="H150" s="293">
        <v>6.21</v>
      </c>
      <c r="I150" s="294">
        <v>5</v>
      </c>
      <c r="J150" s="595" t="s">
        <v>66</v>
      </c>
      <c r="K150" s="596"/>
      <c r="L150" s="596"/>
      <c r="M150" s="596"/>
      <c r="N150" s="596"/>
      <c r="O150" s="596"/>
      <c r="P150" s="596"/>
      <c r="Q150" s="597"/>
      <c r="R150" s="497">
        <f t="shared" si="23"/>
        <v>19.289294958603332</v>
      </c>
      <c r="S150" s="194" t="s">
        <v>66</v>
      </c>
      <c r="T150" s="26"/>
      <c r="U150" s="26"/>
      <c r="V150" s="26"/>
      <c r="W150" s="26"/>
      <c r="X150" s="26"/>
      <c r="Y150" s="26"/>
      <c r="Z150" s="26"/>
      <c r="AA150" s="43"/>
      <c r="AB150" s="43"/>
      <c r="AC150" s="26"/>
      <c r="AD150" s="26"/>
      <c r="AE150" s="26"/>
      <c r="AF150" s="26"/>
      <c r="AG150" s="26"/>
      <c r="AH150" s="26"/>
      <c r="AI150" s="26"/>
      <c r="AJ150" s="26"/>
      <c r="AK150" s="26"/>
    </row>
    <row r="151" spans="1:37" ht="15.75" customHeight="1">
      <c r="A151" s="5"/>
      <c r="B151" s="131">
        <v>74</v>
      </c>
      <c r="C151" s="291">
        <v>150</v>
      </c>
      <c r="D151" s="133" t="s">
        <v>170</v>
      </c>
      <c r="E151" s="132" t="s">
        <v>139</v>
      </c>
      <c r="F151" s="307" t="s">
        <v>171</v>
      </c>
      <c r="G151" s="292" t="s">
        <v>37</v>
      </c>
      <c r="H151" s="293">
        <v>3.94</v>
      </c>
      <c r="I151" s="294">
        <v>3</v>
      </c>
      <c r="J151" s="598"/>
      <c r="K151" s="599"/>
      <c r="L151" s="599"/>
      <c r="M151" s="599"/>
      <c r="N151" s="599"/>
      <c r="O151" s="599"/>
      <c r="P151" s="599"/>
      <c r="Q151" s="600"/>
      <c r="R151" s="497">
        <f t="shared" si="23"/>
        <v>12.194769370512917</v>
      </c>
      <c r="S151" s="192"/>
      <c r="AA151" s="43"/>
      <c r="AB151" s="43"/>
      <c r="AC151" s="26"/>
      <c r="AD151" s="26"/>
      <c r="AE151" s="26"/>
      <c r="AF151" s="26"/>
      <c r="AG151" s="26"/>
      <c r="AH151" s="26"/>
      <c r="AI151" s="26"/>
      <c r="AJ151" s="26"/>
      <c r="AK151" s="26"/>
    </row>
    <row r="152" spans="1:37" ht="15.75" customHeight="1">
      <c r="A152" s="5"/>
      <c r="B152" s="145"/>
      <c r="C152" s="295">
        <v>151</v>
      </c>
      <c r="D152" s="147" t="s">
        <v>170</v>
      </c>
      <c r="E152" s="146"/>
      <c r="F152" s="308" t="s">
        <v>172</v>
      </c>
      <c r="G152" s="292" t="s">
        <v>37</v>
      </c>
      <c r="H152" s="293">
        <v>3.06</v>
      </c>
      <c r="I152" s="294">
        <v>2</v>
      </c>
      <c r="J152" s="595" t="s">
        <v>66</v>
      </c>
      <c r="K152" s="596"/>
      <c r="L152" s="596"/>
      <c r="M152" s="596"/>
      <c r="N152" s="596"/>
      <c r="O152" s="596"/>
      <c r="P152" s="596"/>
      <c r="Q152" s="597"/>
      <c r="R152" s="497">
        <f t="shared" si="23"/>
        <v>9.3953392700849285</v>
      </c>
      <c r="S152" s="194" t="s">
        <v>66</v>
      </c>
      <c r="AA152" s="43"/>
      <c r="AB152" s="43"/>
      <c r="AC152" s="26"/>
      <c r="AD152" s="26"/>
      <c r="AE152" s="26"/>
      <c r="AF152" s="26"/>
      <c r="AG152" s="26"/>
      <c r="AH152" s="26"/>
      <c r="AI152" s="26"/>
      <c r="AJ152" s="26"/>
      <c r="AK152" s="26"/>
    </row>
    <row r="153" spans="1:37" ht="15.75" customHeight="1">
      <c r="A153" s="5"/>
      <c r="B153" s="195">
        <v>75</v>
      </c>
      <c r="C153" s="259">
        <v>152</v>
      </c>
      <c r="D153" s="309" t="s">
        <v>173</v>
      </c>
      <c r="E153" s="227" t="s">
        <v>174</v>
      </c>
      <c r="F153" s="223" t="s">
        <v>175</v>
      </c>
      <c r="G153" s="229" t="s">
        <v>99</v>
      </c>
      <c r="H153" s="230">
        <v>1.45</v>
      </c>
      <c r="I153" s="231">
        <v>2</v>
      </c>
      <c r="J153" s="281">
        <v>19.3</v>
      </c>
      <c r="K153" s="310">
        <v>24.6</v>
      </c>
      <c r="L153" s="262">
        <f t="shared" ref="L153:L186" si="24">J153/K153</f>
        <v>0.78455284552845528</v>
      </c>
      <c r="M153" s="263">
        <f t="shared" ref="M153:M186" si="25">SQRT(POWER(H153,2)+POWER(J153,2))*1.96*SQRT(2)</f>
        <v>53.647638307757781</v>
      </c>
      <c r="N153" s="311">
        <v>23.7</v>
      </c>
      <c r="O153" s="262">
        <f t="shared" ref="O153:O186" si="26">(N153-I153)/H153</f>
        <v>14.96551724137931</v>
      </c>
      <c r="P153" s="40">
        <f t="shared" ref="P153:P186" si="27" xml:space="preserve"> ((1-NORMSDIST(O153-1.5))*1000000)/10000</f>
        <v>0</v>
      </c>
      <c r="Q153" s="513" t="str">
        <f t="shared" ref="Q153:Q186" si="28">IF(O153&gt;6,"1",(IF(O153&gt;6,"1",IF(O153=6,"2",IF(O153&gt;=5,"3",IF(O153&gt;=3.7,"4",IF(O153&gt;=3.5,"5", IF(O153&gt;=3,"6", IF(O153&gt;=2.5,"7", IF(O153&gt;=2,"8",IF(O153&gt;=1.5,"9",IF(O153&gt;=1,"10","UN"))))))))))))</f>
        <v>1</v>
      </c>
      <c r="R153" s="398">
        <f t="shared" si="23"/>
        <v>4.7877447718106279</v>
      </c>
      <c r="S153" s="209" t="str">
        <f t="shared" ref="S153:S186" si="29">IF(O153&gt;=6,"13s(N2,R1)",(IF(O153&gt;=6,"13s(N2,R1)",IF(O153&gt;=5,"13s/22s/R4s(N2,R1)",IF(O153&gt;=4,"13s/22s/R4s/41s(N4,R1/N2,R2)",IF(O153&gt;=3,"13s/22s/R4s/41s/8x(N4R2/N2R4)",IF(O153&gt;=2,"13s/22s/R4s/41s/10x(N5R2/N2R5)","Unaceptable")))))))</f>
        <v>13s(N2,R1)</v>
      </c>
      <c r="T153" s="26"/>
      <c r="U153" s="26"/>
      <c r="V153" s="26"/>
      <c r="W153" s="26"/>
      <c r="X153" s="26"/>
      <c r="Y153" s="26"/>
      <c r="Z153" s="26"/>
      <c r="AA153" s="43"/>
      <c r="AB153" s="43"/>
      <c r="AC153" s="26"/>
      <c r="AD153" s="26"/>
      <c r="AE153" s="26"/>
      <c r="AF153" s="26"/>
      <c r="AG153" s="26"/>
      <c r="AH153" s="26"/>
      <c r="AI153" s="26"/>
      <c r="AJ153" s="26"/>
      <c r="AK153" s="26"/>
    </row>
    <row r="154" spans="1:37" ht="15.75" customHeight="1">
      <c r="A154" s="5"/>
      <c r="B154" s="251"/>
      <c r="C154" s="312">
        <v>153</v>
      </c>
      <c r="D154" s="313" t="s">
        <v>173</v>
      </c>
      <c r="E154" s="196"/>
      <c r="F154" s="213" t="s">
        <v>176</v>
      </c>
      <c r="G154" s="229" t="s">
        <v>37</v>
      </c>
      <c r="H154" s="230">
        <v>1.67</v>
      </c>
      <c r="I154" s="231">
        <v>0</v>
      </c>
      <c r="J154" s="286">
        <v>19.3</v>
      </c>
      <c r="K154" s="246">
        <v>24.6</v>
      </c>
      <c r="L154" s="216">
        <f t="shared" si="24"/>
        <v>0.78455284552845528</v>
      </c>
      <c r="M154" s="226">
        <f t="shared" si="25"/>
        <v>53.696767542190109</v>
      </c>
      <c r="N154" s="314">
        <v>23.7</v>
      </c>
      <c r="O154" s="216">
        <f t="shared" si="26"/>
        <v>14.191616766467066</v>
      </c>
      <c r="P154" s="54">
        <f t="shared" si="27"/>
        <v>0</v>
      </c>
      <c r="Q154" s="514" t="str">
        <f>IF(O154&gt;6,"1",(IF(O154&gt;6,"1",IF(O154=6,"2",IF(O154&gt;=5,"3",IF(O154&gt;=3.7,"4",IF(O154&gt;=3.5,"5", IF(O154&gt;=3,"6", IF(O154&gt;=2.5,"7", IF(O154&gt;=2,"8",IF(O154&gt;=1.5,"9",IF(O154&gt;=1,"10","UN"))))))))))))</f>
        <v>1</v>
      </c>
      <c r="R154" s="220">
        <f t="shared" si="23"/>
        <v>5.01</v>
      </c>
      <c r="S154" s="221" t="str">
        <f t="shared" si="29"/>
        <v>13s(N2,R1)</v>
      </c>
      <c r="T154" s="26"/>
      <c r="U154" s="26"/>
      <c r="V154" s="26"/>
      <c r="W154" s="26"/>
      <c r="X154" s="26"/>
      <c r="Y154" s="26"/>
      <c r="Z154" s="26"/>
      <c r="AA154" s="43"/>
      <c r="AB154" s="43"/>
      <c r="AC154" s="26"/>
      <c r="AD154" s="26"/>
      <c r="AE154" s="26"/>
      <c r="AF154" s="26"/>
      <c r="AG154" s="26"/>
      <c r="AH154" s="26"/>
      <c r="AI154" s="26"/>
      <c r="AJ154" s="26"/>
      <c r="AK154" s="26"/>
    </row>
    <row r="155" spans="1:37" ht="15.75" customHeight="1">
      <c r="A155" s="5"/>
      <c r="B155" s="251"/>
      <c r="C155" s="259">
        <v>154</v>
      </c>
      <c r="D155" s="309" t="s">
        <v>173</v>
      </c>
      <c r="E155" s="227" t="s">
        <v>177</v>
      </c>
      <c r="F155" s="223" t="s">
        <v>175</v>
      </c>
      <c r="G155" s="229" t="s">
        <v>37</v>
      </c>
      <c r="H155" s="230">
        <v>1.42</v>
      </c>
      <c r="I155" s="231">
        <v>0</v>
      </c>
      <c r="J155" s="275">
        <v>19.3</v>
      </c>
      <c r="K155" s="245">
        <v>24.6</v>
      </c>
      <c r="L155" s="204">
        <f t="shared" si="24"/>
        <v>0.78455284552845528</v>
      </c>
      <c r="M155" s="225">
        <f t="shared" si="25"/>
        <v>53.641472504770036</v>
      </c>
      <c r="N155" s="315">
        <v>23.7</v>
      </c>
      <c r="O155" s="204">
        <f t="shared" si="26"/>
        <v>16.690140845070424</v>
      </c>
      <c r="P155" s="112">
        <f t="shared" si="27"/>
        <v>0</v>
      </c>
      <c r="Q155" s="513" t="str">
        <f t="shared" si="28"/>
        <v>1</v>
      </c>
      <c r="R155" s="208">
        <f t="shared" si="23"/>
        <v>4.26</v>
      </c>
      <c r="S155" s="209" t="str">
        <f t="shared" si="29"/>
        <v>13s(N2,R1)</v>
      </c>
      <c r="T155" s="26"/>
      <c r="U155" s="26"/>
      <c r="V155" s="26"/>
      <c r="W155" s="26"/>
      <c r="X155" s="26"/>
      <c r="Y155" s="26"/>
      <c r="Z155" s="26"/>
      <c r="AA155" s="43"/>
      <c r="AB155" s="43"/>
      <c r="AC155" s="26"/>
      <c r="AD155" s="26"/>
      <c r="AE155" s="26"/>
      <c r="AF155" s="26"/>
      <c r="AG155" s="26"/>
      <c r="AH155" s="26"/>
      <c r="AI155" s="26"/>
      <c r="AJ155" s="26"/>
      <c r="AK155" s="26"/>
    </row>
    <row r="156" spans="1:37" ht="15.75" customHeight="1">
      <c r="A156" s="5"/>
      <c r="B156" s="251"/>
      <c r="C156" s="312">
        <v>155</v>
      </c>
      <c r="D156" s="313" t="s">
        <v>173</v>
      </c>
      <c r="E156" s="196"/>
      <c r="F156" s="213" t="s">
        <v>176</v>
      </c>
      <c r="G156" s="229" t="s">
        <v>37</v>
      </c>
      <c r="H156" s="230">
        <v>1.75</v>
      </c>
      <c r="I156" s="231">
        <v>2</v>
      </c>
      <c r="J156" s="286">
        <v>19.3</v>
      </c>
      <c r="K156" s="246">
        <v>24.6</v>
      </c>
      <c r="L156" s="216">
        <f t="shared" si="24"/>
        <v>0.78455284552845528</v>
      </c>
      <c r="M156" s="226">
        <f t="shared" si="25"/>
        <v>53.716337998787672</v>
      </c>
      <c r="N156" s="314">
        <v>23.7</v>
      </c>
      <c r="O156" s="216">
        <f t="shared" si="26"/>
        <v>12.4</v>
      </c>
      <c r="P156" s="112">
        <f t="shared" si="27"/>
        <v>0</v>
      </c>
      <c r="Q156" s="514" t="str">
        <f t="shared" si="28"/>
        <v>1</v>
      </c>
      <c r="R156" s="220">
        <f t="shared" si="23"/>
        <v>5.6180512635610578</v>
      </c>
      <c r="S156" s="221" t="str">
        <f t="shared" si="29"/>
        <v>13s(N2,R1)</v>
      </c>
      <c r="T156" s="26"/>
      <c r="U156" s="26"/>
      <c r="V156" s="26"/>
      <c r="W156" s="26"/>
      <c r="X156" s="26"/>
      <c r="Y156" s="26"/>
      <c r="Z156" s="26"/>
      <c r="AA156" s="43"/>
      <c r="AB156" s="43"/>
      <c r="AC156" s="26"/>
      <c r="AD156" s="26"/>
      <c r="AE156" s="26"/>
      <c r="AF156" s="26"/>
      <c r="AG156" s="26"/>
      <c r="AH156" s="26"/>
      <c r="AI156" s="26"/>
      <c r="AJ156" s="26"/>
      <c r="AK156" s="26"/>
    </row>
    <row r="157" spans="1:37" ht="15.75" customHeight="1">
      <c r="A157" s="5"/>
      <c r="B157" s="251"/>
      <c r="C157" s="259">
        <v>156</v>
      </c>
      <c r="D157" s="309" t="s">
        <v>173</v>
      </c>
      <c r="E157" s="227" t="s">
        <v>178</v>
      </c>
      <c r="F157" s="223" t="s">
        <v>175</v>
      </c>
      <c r="G157" s="229" t="s">
        <v>37</v>
      </c>
      <c r="H157" s="230">
        <v>1.54</v>
      </c>
      <c r="I157" s="231">
        <v>2</v>
      </c>
      <c r="J157" s="275">
        <v>19.3</v>
      </c>
      <c r="K157" s="245">
        <v>24.6</v>
      </c>
      <c r="L157" s="204">
        <f t="shared" si="24"/>
        <v>0.78455284552845528</v>
      </c>
      <c r="M157" s="225">
        <f t="shared" si="25"/>
        <v>53.666904560632148</v>
      </c>
      <c r="N157" s="315">
        <v>23.7</v>
      </c>
      <c r="O157" s="204">
        <f t="shared" si="26"/>
        <v>14.09090909090909</v>
      </c>
      <c r="P157" s="40">
        <f t="shared" si="27"/>
        <v>0</v>
      </c>
      <c r="Q157" s="513" t="str">
        <f t="shared" si="28"/>
        <v>1</v>
      </c>
      <c r="R157" s="208">
        <f t="shared" si="23"/>
        <v>5.0343221986678603</v>
      </c>
      <c r="S157" s="209" t="str">
        <f t="shared" si="29"/>
        <v>13s(N2,R1)</v>
      </c>
      <c r="T157" s="26"/>
      <c r="U157" s="26"/>
      <c r="V157" s="26"/>
      <c r="W157" s="26"/>
      <c r="X157" s="26"/>
      <c r="Y157" s="26"/>
      <c r="Z157" s="26"/>
      <c r="AA157" s="43"/>
      <c r="AB157" s="43"/>
      <c r="AC157" s="26"/>
      <c r="AD157" s="26"/>
      <c r="AE157" s="26"/>
      <c r="AF157" s="26"/>
      <c r="AG157" s="26"/>
      <c r="AH157" s="26"/>
      <c r="AI157" s="26"/>
      <c r="AJ157" s="26"/>
      <c r="AK157" s="26"/>
    </row>
    <row r="158" spans="1:37" ht="15.75" customHeight="1">
      <c r="A158" s="5"/>
      <c r="B158" s="251"/>
      <c r="C158" s="312">
        <v>157</v>
      </c>
      <c r="D158" s="313" t="s">
        <v>173</v>
      </c>
      <c r="E158" s="196"/>
      <c r="F158" s="213" t="s">
        <v>176</v>
      </c>
      <c r="G158" s="229" t="s">
        <v>37</v>
      </c>
      <c r="H158" s="230">
        <v>2.04</v>
      </c>
      <c r="I158" s="231">
        <v>2</v>
      </c>
      <c r="J158" s="286">
        <v>19.3</v>
      </c>
      <c r="K158" s="246">
        <v>24.6</v>
      </c>
      <c r="L158" s="216">
        <f t="shared" si="24"/>
        <v>0.78455284552845528</v>
      </c>
      <c r="M158" s="226">
        <f t="shared" si="25"/>
        <v>53.794884265327681</v>
      </c>
      <c r="N158" s="314">
        <v>23.7</v>
      </c>
      <c r="O158" s="216">
        <f t="shared" si="26"/>
        <v>10.637254901960784</v>
      </c>
      <c r="P158" s="54">
        <f t="shared" si="27"/>
        <v>0</v>
      </c>
      <c r="Q158" s="514" t="str">
        <f t="shared" si="28"/>
        <v>1</v>
      </c>
      <c r="R158" s="220">
        <f t="shared" si="23"/>
        <v>6.4385091442041142</v>
      </c>
      <c r="S158" s="221" t="str">
        <f t="shared" si="29"/>
        <v>13s(N2,R1)</v>
      </c>
      <c r="T158" s="26"/>
      <c r="U158" s="26"/>
      <c r="V158" s="26"/>
      <c r="W158" s="26"/>
      <c r="X158" s="26"/>
      <c r="Y158" s="26"/>
      <c r="Z158" s="26"/>
      <c r="AA158" s="43"/>
      <c r="AB158" s="43"/>
      <c r="AC158" s="26"/>
      <c r="AD158" s="26"/>
      <c r="AE158" s="26"/>
      <c r="AF158" s="26"/>
      <c r="AG158" s="26"/>
      <c r="AH158" s="26"/>
      <c r="AI158" s="26"/>
      <c r="AJ158" s="26"/>
      <c r="AK158" s="26"/>
    </row>
    <row r="159" spans="1:37" ht="15.75" customHeight="1">
      <c r="A159" s="5"/>
      <c r="B159" s="251"/>
      <c r="C159" s="259">
        <v>158</v>
      </c>
      <c r="D159" s="309" t="s">
        <v>173</v>
      </c>
      <c r="E159" s="227" t="s">
        <v>179</v>
      </c>
      <c r="F159" s="223" t="s">
        <v>175</v>
      </c>
      <c r="G159" s="229" t="s">
        <v>37</v>
      </c>
      <c r="H159" s="230">
        <v>1.37</v>
      </c>
      <c r="I159" s="231">
        <v>1</v>
      </c>
      <c r="J159" s="275">
        <v>19.3</v>
      </c>
      <c r="K159" s="245">
        <v>24.6</v>
      </c>
      <c r="L159" s="204">
        <f t="shared" si="24"/>
        <v>0.78455284552845528</v>
      </c>
      <c r="M159" s="225">
        <f t="shared" si="25"/>
        <v>53.63148111025837</v>
      </c>
      <c r="N159" s="315">
        <v>23.7</v>
      </c>
      <c r="O159" s="204">
        <f t="shared" si="26"/>
        <v>16.569343065693428</v>
      </c>
      <c r="P159" s="112">
        <f t="shared" si="27"/>
        <v>0</v>
      </c>
      <c r="Q159" s="513" t="str">
        <f t="shared" si="28"/>
        <v>1</v>
      </c>
      <c r="R159" s="208">
        <f t="shared" si="23"/>
        <v>4.2299054362952377</v>
      </c>
      <c r="S159" s="209" t="str">
        <f t="shared" si="29"/>
        <v>13s(N2,R1)</v>
      </c>
      <c r="T159" s="26"/>
      <c r="U159" s="26"/>
      <c r="V159" s="26"/>
      <c r="W159" s="26"/>
      <c r="X159" s="26"/>
      <c r="Y159" s="26"/>
      <c r="Z159" s="26"/>
      <c r="AA159" s="43"/>
      <c r="AB159" s="43"/>
      <c r="AC159" s="26"/>
      <c r="AD159" s="26"/>
      <c r="AE159" s="26"/>
      <c r="AF159" s="26"/>
      <c r="AG159" s="26"/>
      <c r="AH159" s="26"/>
      <c r="AI159" s="26"/>
      <c r="AJ159" s="26"/>
      <c r="AK159" s="26"/>
    </row>
    <row r="160" spans="1:37" ht="15.75" customHeight="1">
      <c r="A160" s="5"/>
      <c r="B160" s="210"/>
      <c r="C160" s="312">
        <v>159</v>
      </c>
      <c r="D160" s="313" t="s">
        <v>173</v>
      </c>
      <c r="E160" s="211"/>
      <c r="F160" s="213" t="s">
        <v>176</v>
      </c>
      <c r="G160" s="229" t="s">
        <v>37</v>
      </c>
      <c r="H160" s="230">
        <v>1.32</v>
      </c>
      <c r="I160" s="231">
        <v>1</v>
      </c>
      <c r="J160" s="286">
        <v>19.3</v>
      </c>
      <c r="K160" s="246">
        <v>24.6</v>
      </c>
      <c r="L160" s="216">
        <f t="shared" si="24"/>
        <v>0.78455284552845528</v>
      </c>
      <c r="M160" s="226">
        <f t="shared" si="25"/>
        <v>53.621846067437858</v>
      </c>
      <c r="N160" s="314">
        <v>23.7</v>
      </c>
      <c r="O160" s="216">
        <f t="shared" si="26"/>
        <v>17.196969696969695</v>
      </c>
      <c r="P160" s="112">
        <f t="shared" si="27"/>
        <v>0</v>
      </c>
      <c r="Q160" s="514" t="str">
        <f t="shared" si="28"/>
        <v>1</v>
      </c>
      <c r="R160" s="220">
        <f t="shared" si="23"/>
        <v>4.0843114474780204</v>
      </c>
      <c r="S160" s="221" t="str">
        <f t="shared" si="29"/>
        <v>13s(N2,R1)</v>
      </c>
      <c r="T160" s="26"/>
      <c r="U160" s="26"/>
      <c r="V160" s="26"/>
      <c r="W160" s="26"/>
      <c r="X160" s="26"/>
      <c r="Y160" s="26"/>
      <c r="Z160" s="26"/>
      <c r="AA160" s="43"/>
      <c r="AB160" s="43"/>
      <c r="AC160" s="26"/>
      <c r="AD160" s="26"/>
      <c r="AE160" s="26"/>
      <c r="AF160" s="26"/>
      <c r="AG160" s="26"/>
      <c r="AH160" s="26"/>
      <c r="AI160" s="26"/>
      <c r="AJ160" s="26"/>
      <c r="AK160" s="26"/>
    </row>
    <row r="161" spans="1:37" ht="15.75" customHeight="1">
      <c r="A161" s="5"/>
      <c r="B161" s="195">
        <v>76</v>
      </c>
      <c r="C161" s="259">
        <v>160</v>
      </c>
      <c r="D161" s="222" t="s">
        <v>180</v>
      </c>
      <c r="E161" s="227" t="s">
        <v>179</v>
      </c>
      <c r="F161" s="223" t="s">
        <v>175</v>
      </c>
      <c r="G161" s="229" t="s">
        <v>37</v>
      </c>
      <c r="H161" s="230">
        <v>2.2000000000000002</v>
      </c>
      <c r="I161" s="231">
        <v>2</v>
      </c>
      <c r="J161" s="275">
        <v>4.9000000000000004</v>
      </c>
      <c r="K161" s="245">
        <v>10.9</v>
      </c>
      <c r="L161" s="204">
        <f t="shared" si="24"/>
        <v>0.44954128440366975</v>
      </c>
      <c r="M161" s="225">
        <f t="shared" si="25"/>
        <v>14.888261147629029</v>
      </c>
      <c r="N161" s="123">
        <v>24</v>
      </c>
      <c r="O161" s="204">
        <f t="shared" si="26"/>
        <v>10</v>
      </c>
      <c r="P161" s="40">
        <f t="shared" si="27"/>
        <v>0</v>
      </c>
      <c r="Q161" s="513" t="str">
        <f t="shared" si="28"/>
        <v>1</v>
      </c>
      <c r="R161" s="208">
        <f t="shared" si="23"/>
        <v>6.8963758598266676</v>
      </c>
      <c r="S161" s="209" t="str">
        <f t="shared" si="29"/>
        <v>13s(N2,R1)</v>
      </c>
      <c r="T161" s="26"/>
      <c r="U161" s="26"/>
      <c r="V161" s="26"/>
      <c r="W161" s="26"/>
      <c r="X161" s="26"/>
      <c r="Y161" s="26"/>
      <c r="Z161" s="26"/>
      <c r="AA161" s="43"/>
      <c r="AB161" s="43"/>
      <c r="AC161" s="26"/>
      <c r="AD161" s="26"/>
      <c r="AE161" s="26"/>
      <c r="AF161" s="26"/>
      <c r="AG161" s="26"/>
      <c r="AH161" s="26"/>
      <c r="AI161" s="26"/>
      <c r="AJ161" s="26"/>
      <c r="AK161" s="26"/>
    </row>
    <row r="162" spans="1:37" ht="15.75" customHeight="1">
      <c r="A162" s="5"/>
      <c r="B162" s="210"/>
      <c r="C162" s="312">
        <v>161</v>
      </c>
      <c r="D162" s="212" t="s">
        <v>180</v>
      </c>
      <c r="E162" s="211"/>
      <c r="F162" s="213" t="s">
        <v>176</v>
      </c>
      <c r="G162" s="229" t="s">
        <v>37</v>
      </c>
      <c r="H162" s="230">
        <v>2.67</v>
      </c>
      <c r="I162" s="231">
        <v>1</v>
      </c>
      <c r="J162" s="286">
        <v>4.9000000000000004</v>
      </c>
      <c r="K162" s="246">
        <v>10.9</v>
      </c>
      <c r="L162" s="216">
        <f t="shared" si="24"/>
        <v>0.44954128440366975</v>
      </c>
      <c r="M162" s="226">
        <f t="shared" si="25"/>
        <v>15.467591812560871</v>
      </c>
      <c r="N162" s="123">
        <v>24</v>
      </c>
      <c r="O162" s="216">
        <f t="shared" si="26"/>
        <v>8.6142322097378283</v>
      </c>
      <c r="P162" s="54">
        <f t="shared" si="27"/>
        <v>5.6266102888002933E-11</v>
      </c>
      <c r="Q162" s="514" t="str">
        <f t="shared" si="28"/>
        <v>1</v>
      </c>
      <c r="R162" s="220">
        <f t="shared" si="23"/>
        <v>8.0721806223597348</v>
      </c>
      <c r="S162" s="221" t="str">
        <f t="shared" si="29"/>
        <v>13s(N2,R1)</v>
      </c>
      <c r="T162" s="26"/>
      <c r="U162" s="26"/>
      <c r="V162" s="26"/>
      <c r="W162" s="26"/>
      <c r="X162" s="26"/>
      <c r="Y162" s="26"/>
      <c r="Z162" s="26"/>
      <c r="AA162" s="43"/>
      <c r="AB162" s="43"/>
      <c r="AC162" s="26"/>
      <c r="AD162" s="26"/>
      <c r="AE162" s="26"/>
      <c r="AF162" s="26"/>
      <c r="AG162" s="26"/>
      <c r="AH162" s="26"/>
      <c r="AI162" s="26"/>
      <c r="AJ162" s="26"/>
      <c r="AK162" s="26"/>
    </row>
    <row r="163" spans="1:37" ht="15.75" customHeight="1">
      <c r="A163" s="5"/>
      <c r="B163" s="195">
        <v>77</v>
      </c>
      <c r="C163" s="259">
        <v>162</v>
      </c>
      <c r="D163" s="222" t="s">
        <v>181</v>
      </c>
      <c r="E163" s="227" t="s">
        <v>174</v>
      </c>
      <c r="F163" s="223" t="s">
        <v>175</v>
      </c>
      <c r="G163" s="229" t="s">
        <v>37</v>
      </c>
      <c r="H163" s="230">
        <v>1.6</v>
      </c>
      <c r="I163" s="231">
        <v>0</v>
      </c>
      <c r="J163" s="275">
        <v>5.7</v>
      </c>
      <c r="K163" s="245">
        <v>12.1</v>
      </c>
      <c r="L163" s="204">
        <f t="shared" si="24"/>
        <v>0.4710743801652893</v>
      </c>
      <c r="M163" s="225">
        <f t="shared" si="25"/>
        <v>16.410245580124634</v>
      </c>
      <c r="N163" s="243">
        <v>24</v>
      </c>
      <c r="O163" s="249">
        <f t="shared" si="26"/>
        <v>15</v>
      </c>
      <c r="P163" s="40">
        <f t="shared" si="27"/>
        <v>0</v>
      </c>
      <c r="Q163" s="513" t="str">
        <f t="shared" si="28"/>
        <v>1</v>
      </c>
      <c r="R163" s="208">
        <f t="shared" si="23"/>
        <v>4.8000000000000007</v>
      </c>
      <c r="S163" s="209" t="str">
        <f t="shared" si="29"/>
        <v>13s(N2,R1)</v>
      </c>
      <c r="T163" s="26"/>
      <c r="U163" s="26"/>
      <c r="V163" s="26"/>
      <c r="W163" s="26"/>
      <c r="X163" s="26"/>
      <c r="Y163" s="26"/>
      <c r="Z163" s="26"/>
      <c r="AA163" s="43"/>
      <c r="AB163" s="43"/>
      <c r="AC163" s="26"/>
      <c r="AD163" s="26"/>
      <c r="AE163" s="26"/>
      <c r="AF163" s="26"/>
      <c r="AG163" s="26"/>
      <c r="AH163" s="26"/>
      <c r="AI163" s="26"/>
      <c r="AJ163" s="26"/>
      <c r="AK163" s="26"/>
    </row>
    <row r="164" spans="1:37" ht="15.75" customHeight="1">
      <c r="A164" s="5"/>
      <c r="B164" s="251"/>
      <c r="C164" s="312">
        <v>163</v>
      </c>
      <c r="D164" s="197" t="s">
        <v>181</v>
      </c>
      <c r="E164" s="211"/>
      <c r="F164" s="213" t="s">
        <v>176</v>
      </c>
      <c r="G164" s="229" t="s">
        <v>37</v>
      </c>
      <c r="H164" s="230">
        <v>2.12</v>
      </c>
      <c r="I164" s="231">
        <v>0</v>
      </c>
      <c r="J164" s="286">
        <v>5.7</v>
      </c>
      <c r="K164" s="246">
        <v>12.1</v>
      </c>
      <c r="L164" s="216">
        <f t="shared" si="24"/>
        <v>0.4710743801652893</v>
      </c>
      <c r="M164" s="226">
        <f t="shared" si="25"/>
        <v>16.857002760870628</v>
      </c>
      <c r="N164" s="244">
        <v>24</v>
      </c>
      <c r="O164" s="257">
        <f t="shared" si="26"/>
        <v>11.320754716981131</v>
      </c>
      <c r="P164" s="54">
        <f t="shared" si="27"/>
        <v>0</v>
      </c>
      <c r="Q164" s="514" t="str">
        <f t="shared" si="28"/>
        <v>1</v>
      </c>
      <c r="R164" s="220">
        <f t="shared" si="23"/>
        <v>6.36</v>
      </c>
      <c r="S164" s="221" t="str">
        <f t="shared" si="29"/>
        <v>13s(N2,R1)</v>
      </c>
      <c r="T164" s="26"/>
      <c r="U164" s="26"/>
      <c r="V164" s="26"/>
      <c r="W164" s="26"/>
      <c r="X164" s="26"/>
      <c r="Y164" s="26"/>
      <c r="Z164" s="26"/>
      <c r="AA164" s="43"/>
      <c r="AB164" s="43"/>
      <c r="AC164" s="26"/>
      <c r="AD164" s="26"/>
      <c r="AE164" s="26"/>
      <c r="AF164" s="26"/>
      <c r="AG164" s="26"/>
      <c r="AH164" s="26"/>
      <c r="AI164" s="26"/>
      <c r="AJ164" s="26"/>
      <c r="AK164" s="26"/>
    </row>
    <row r="165" spans="1:37" ht="15.75" customHeight="1">
      <c r="A165" s="5"/>
      <c r="B165" s="251"/>
      <c r="C165" s="259">
        <v>164</v>
      </c>
      <c r="D165" s="222" t="s">
        <v>181</v>
      </c>
      <c r="E165" s="227" t="s">
        <v>177</v>
      </c>
      <c r="F165" s="223" t="s">
        <v>175</v>
      </c>
      <c r="G165" s="229" t="s">
        <v>37</v>
      </c>
      <c r="H165" s="230">
        <v>1.82</v>
      </c>
      <c r="I165" s="231">
        <v>1</v>
      </c>
      <c r="J165" s="275">
        <v>5.7</v>
      </c>
      <c r="K165" s="245">
        <v>12.1</v>
      </c>
      <c r="L165" s="204">
        <f t="shared" si="24"/>
        <v>0.4710743801652893</v>
      </c>
      <c r="M165" s="225">
        <f t="shared" si="25"/>
        <v>16.585445416991373</v>
      </c>
      <c r="N165" s="243">
        <v>24</v>
      </c>
      <c r="O165" s="204">
        <f t="shared" si="26"/>
        <v>12.637362637362637</v>
      </c>
      <c r="P165" s="112">
        <f t="shared" si="27"/>
        <v>0</v>
      </c>
      <c r="Q165" s="513" t="str">
        <f t="shared" si="28"/>
        <v>1</v>
      </c>
      <c r="R165" s="208">
        <f t="shared" si="23"/>
        <v>5.550819759278804</v>
      </c>
      <c r="S165" s="209" t="str">
        <f t="shared" si="29"/>
        <v>13s(N2,R1)</v>
      </c>
      <c r="T165" s="26"/>
      <c r="U165" s="26"/>
      <c r="V165" s="26"/>
      <c r="W165" s="26"/>
      <c r="X165" s="26"/>
      <c r="Y165" s="26"/>
      <c r="Z165" s="26"/>
      <c r="AA165" s="43"/>
      <c r="AB165" s="43"/>
      <c r="AC165" s="26"/>
      <c r="AD165" s="26"/>
      <c r="AE165" s="26"/>
      <c r="AF165" s="26"/>
      <c r="AG165" s="26"/>
      <c r="AH165" s="26"/>
      <c r="AI165" s="26"/>
      <c r="AJ165" s="26"/>
      <c r="AK165" s="26"/>
    </row>
    <row r="166" spans="1:37" ht="15.75" customHeight="1">
      <c r="A166" s="5"/>
      <c r="B166" s="251"/>
      <c r="C166" s="312">
        <v>165</v>
      </c>
      <c r="D166" s="212" t="s">
        <v>181</v>
      </c>
      <c r="E166" s="211"/>
      <c r="F166" s="213" t="s">
        <v>176</v>
      </c>
      <c r="G166" s="229" t="s">
        <v>37</v>
      </c>
      <c r="H166" s="230">
        <v>1.7</v>
      </c>
      <c r="I166" s="231">
        <v>1</v>
      </c>
      <c r="J166" s="286">
        <v>5.7</v>
      </c>
      <c r="K166" s="246">
        <v>12.1</v>
      </c>
      <c r="L166" s="216">
        <f t="shared" si="24"/>
        <v>0.4710743801652893</v>
      </c>
      <c r="M166" s="226">
        <f t="shared" si="25"/>
        <v>16.487316822333465</v>
      </c>
      <c r="N166" s="244">
        <v>24</v>
      </c>
      <c r="O166" s="216">
        <f t="shared" si="26"/>
        <v>13.529411764705882</v>
      </c>
      <c r="P166" s="112">
        <f t="shared" si="27"/>
        <v>0</v>
      </c>
      <c r="Q166" s="514" t="str">
        <f t="shared" si="28"/>
        <v>1</v>
      </c>
      <c r="R166" s="220">
        <f t="shared" si="23"/>
        <v>5.1971145840745132</v>
      </c>
      <c r="S166" s="221" t="str">
        <f t="shared" si="29"/>
        <v>13s(N2,R1)</v>
      </c>
      <c r="T166" s="26"/>
      <c r="U166" s="26"/>
      <c r="V166" s="26"/>
      <c r="W166" s="26"/>
      <c r="X166" s="26"/>
      <c r="Y166" s="26"/>
      <c r="Z166" s="26"/>
      <c r="AA166" s="43"/>
      <c r="AB166" s="43"/>
      <c r="AC166" s="26"/>
      <c r="AD166" s="26"/>
      <c r="AE166" s="26"/>
      <c r="AF166" s="26"/>
      <c r="AG166" s="26"/>
      <c r="AH166" s="26"/>
      <c r="AI166" s="26"/>
      <c r="AJ166" s="26"/>
      <c r="AK166" s="26"/>
    </row>
    <row r="167" spans="1:37" ht="15.75" customHeight="1">
      <c r="A167" s="5"/>
      <c r="B167" s="251"/>
      <c r="C167" s="259">
        <v>166</v>
      </c>
      <c r="D167" s="197" t="s">
        <v>181</v>
      </c>
      <c r="E167" s="227" t="s">
        <v>178</v>
      </c>
      <c r="F167" s="223" t="s">
        <v>175</v>
      </c>
      <c r="G167" s="229" t="s">
        <v>37</v>
      </c>
      <c r="H167" s="230">
        <v>1.86</v>
      </c>
      <c r="I167" s="231">
        <v>1</v>
      </c>
      <c r="J167" s="275">
        <v>5.7</v>
      </c>
      <c r="K167" s="245">
        <v>12.1</v>
      </c>
      <c r="L167" s="204">
        <f t="shared" si="24"/>
        <v>0.4710743801652893</v>
      </c>
      <c r="M167" s="225">
        <f t="shared" si="25"/>
        <v>16.619505609975288</v>
      </c>
      <c r="N167" s="243">
        <v>24</v>
      </c>
      <c r="O167" s="204">
        <f t="shared" si="26"/>
        <v>12.365591397849462</v>
      </c>
      <c r="P167" s="40">
        <f t="shared" si="27"/>
        <v>0</v>
      </c>
      <c r="Q167" s="513" t="str">
        <f t="shared" si="28"/>
        <v>1</v>
      </c>
      <c r="R167" s="208">
        <f t="shared" si="23"/>
        <v>5.6688976000629969</v>
      </c>
      <c r="S167" s="209" t="str">
        <f t="shared" si="29"/>
        <v>13s(N2,R1)</v>
      </c>
      <c r="T167" s="26"/>
      <c r="U167" s="26"/>
      <c r="V167" s="26"/>
      <c r="W167" s="26"/>
      <c r="X167" s="26"/>
      <c r="Y167" s="26"/>
      <c r="Z167" s="26"/>
      <c r="AA167" s="43"/>
      <c r="AB167" s="43"/>
      <c r="AC167" s="26"/>
      <c r="AD167" s="26"/>
      <c r="AE167" s="26"/>
      <c r="AF167" s="26"/>
      <c r="AG167" s="26"/>
      <c r="AH167" s="26"/>
      <c r="AI167" s="26"/>
      <c r="AJ167" s="26"/>
      <c r="AK167" s="26"/>
    </row>
    <row r="168" spans="1:37" ht="15.75" customHeight="1">
      <c r="A168" s="5"/>
      <c r="B168" s="251"/>
      <c r="C168" s="312">
        <v>167</v>
      </c>
      <c r="D168" s="197" t="s">
        <v>181</v>
      </c>
      <c r="E168" s="211"/>
      <c r="F168" s="213" t="s">
        <v>176</v>
      </c>
      <c r="G168" s="229" t="s">
        <v>37</v>
      </c>
      <c r="H168" s="230">
        <v>1.84</v>
      </c>
      <c r="I168" s="231">
        <v>0</v>
      </c>
      <c r="J168" s="286">
        <v>5.7</v>
      </c>
      <c r="K168" s="246">
        <v>12.1</v>
      </c>
      <c r="L168" s="216">
        <f t="shared" si="24"/>
        <v>0.4710743801652893</v>
      </c>
      <c r="M168" s="226">
        <f t="shared" si="25"/>
        <v>16.602391692765234</v>
      </c>
      <c r="N168" s="244">
        <v>24</v>
      </c>
      <c r="O168" s="216">
        <f t="shared" si="26"/>
        <v>13.043478260869565</v>
      </c>
      <c r="P168" s="54">
        <f t="shared" si="27"/>
        <v>0</v>
      </c>
      <c r="Q168" s="514" t="str">
        <f t="shared" si="28"/>
        <v>1</v>
      </c>
      <c r="R168" s="220">
        <f t="shared" si="23"/>
        <v>5.5200000000000005</v>
      </c>
      <c r="S168" s="221" t="str">
        <f t="shared" si="29"/>
        <v>13s(N2,R1)</v>
      </c>
      <c r="T168" s="26"/>
      <c r="U168" s="26"/>
      <c r="V168" s="26"/>
      <c r="W168" s="26"/>
      <c r="X168" s="26"/>
      <c r="Y168" s="26"/>
      <c r="Z168" s="26"/>
      <c r="AA168" s="43"/>
      <c r="AB168" s="43"/>
      <c r="AC168" s="26"/>
      <c r="AD168" s="26"/>
      <c r="AE168" s="26"/>
      <c r="AF168" s="26"/>
      <c r="AG168" s="26"/>
      <c r="AH168" s="26"/>
      <c r="AI168" s="26"/>
      <c r="AJ168" s="26"/>
      <c r="AK168" s="26"/>
    </row>
    <row r="169" spans="1:37" ht="15.75" customHeight="1">
      <c r="A169" s="5"/>
      <c r="B169" s="251"/>
      <c r="C169" s="259">
        <v>168</v>
      </c>
      <c r="D169" s="222" t="s">
        <v>181</v>
      </c>
      <c r="E169" s="227" t="s">
        <v>179</v>
      </c>
      <c r="F169" s="223" t="s">
        <v>175</v>
      </c>
      <c r="G169" s="229" t="s">
        <v>37</v>
      </c>
      <c r="H169" s="230">
        <v>1.85</v>
      </c>
      <c r="I169" s="231">
        <v>1</v>
      </c>
      <c r="J169" s="275">
        <v>5.7</v>
      </c>
      <c r="K169" s="245">
        <v>12.1</v>
      </c>
      <c r="L169" s="204">
        <f t="shared" si="24"/>
        <v>0.4710743801652893</v>
      </c>
      <c r="M169" s="225">
        <f t="shared" si="25"/>
        <v>16.61092772845635</v>
      </c>
      <c r="N169" s="243">
        <v>24</v>
      </c>
      <c r="O169" s="204">
        <f t="shared" si="26"/>
        <v>12.432432432432432</v>
      </c>
      <c r="P169" s="112">
        <f t="shared" si="27"/>
        <v>0</v>
      </c>
      <c r="Q169" s="513" t="str">
        <f t="shared" si="28"/>
        <v>1</v>
      </c>
      <c r="R169" s="208">
        <f t="shared" si="23"/>
        <v>5.6393705322491448</v>
      </c>
      <c r="S169" s="209" t="str">
        <f t="shared" si="29"/>
        <v>13s(N2,R1)</v>
      </c>
      <c r="T169" s="26"/>
      <c r="U169" s="26"/>
      <c r="V169" s="26"/>
      <c r="W169" s="26"/>
      <c r="X169" s="26"/>
      <c r="Y169" s="26"/>
      <c r="Z169" s="26"/>
      <c r="AA169" s="43"/>
      <c r="AB169" s="43"/>
      <c r="AC169" s="26"/>
      <c r="AD169" s="26"/>
      <c r="AE169" s="26"/>
      <c r="AF169" s="26"/>
      <c r="AG169" s="26"/>
      <c r="AH169" s="26"/>
      <c r="AI169" s="26"/>
      <c r="AJ169" s="26"/>
      <c r="AK169" s="26"/>
    </row>
    <row r="170" spans="1:37" ht="15.75" customHeight="1">
      <c r="A170" s="5"/>
      <c r="B170" s="210"/>
      <c r="C170" s="312">
        <v>169</v>
      </c>
      <c r="D170" s="212" t="s">
        <v>181</v>
      </c>
      <c r="E170" s="211"/>
      <c r="F170" s="213" t="s">
        <v>176</v>
      </c>
      <c r="G170" s="229" t="s">
        <v>37</v>
      </c>
      <c r="H170" s="230">
        <v>3.02</v>
      </c>
      <c r="I170" s="231">
        <v>1</v>
      </c>
      <c r="J170" s="286">
        <v>5.7</v>
      </c>
      <c r="K170" s="246">
        <v>12.1</v>
      </c>
      <c r="L170" s="216">
        <f t="shared" si="24"/>
        <v>0.4710743801652893</v>
      </c>
      <c r="M170" s="226">
        <f t="shared" si="25"/>
        <v>17.880185269733644</v>
      </c>
      <c r="N170" s="244">
        <v>24</v>
      </c>
      <c r="O170" s="216">
        <f t="shared" si="26"/>
        <v>7.6158940397350996</v>
      </c>
      <c r="P170" s="112">
        <f t="shared" si="27"/>
        <v>4.8008552688827422E-8</v>
      </c>
      <c r="Q170" s="514" t="str">
        <f t="shared" si="28"/>
        <v>1</v>
      </c>
      <c r="R170" s="220">
        <f t="shared" si="23"/>
        <v>9.1150205704649956</v>
      </c>
      <c r="S170" s="221" t="str">
        <f t="shared" si="29"/>
        <v>13s(N2,R1)</v>
      </c>
      <c r="T170" s="26"/>
      <c r="U170" s="26"/>
      <c r="V170" s="26"/>
      <c r="W170" s="26"/>
      <c r="X170" s="26"/>
      <c r="Y170" s="26"/>
      <c r="Z170" s="26"/>
      <c r="AA170" s="43"/>
      <c r="AB170" s="43"/>
      <c r="AC170" s="26"/>
      <c r="AD170" s="26"/>
      <c r="AE170" s="26"/>
      <c r="AF170" s="26"/>
      <c r="AG170" s="26"/>
      <c r="AH170" s="26"/>
      <c r="AI170" s="26"/>
      <c r="AJ170" s="26"/>
      <c r="AK170" s="26"/>
    </row>
    <row r="171" spans="1:37" ht="15.75" customHeight="1">
      <c r="A171" s="5"/>
      <c r="B171" s="195">
        <v>78</v>
      </c>
      <c r="C171" s="259">
        <v>170</v>
      </c>
      <c r="D171" s="222" t="s">
        <v>182</v>
      </c>
      <c r="E171" s="227" t="s">
        <v>174</v>
      </c>
      <c r="F171" s="223" t="s">
        <v>175</v>
      </c>
      <c r="G171" s="229" t="s">
        <v>37</v>
      </c>
      <c r="H171" s="230">
        <v>2.44</v>
      </c>
      <c r="I171" s="231">
        <v>2</v>
      </c>
      <c r="J171" s="275">
        <v>6.9</v>
      </c>
      <c r="K171" s="245">
        <v>12.3</v>
      </c>
      <c r="L171" s="204">
        <f t="shared" si="24"/>
        <v>0.5609756097560975</v>
      </c>
      <c r="M171" s="225">
        <f t="shared" si="25"/>
        <v>20.286445019273341</v>
      </c>
      <c r="N171" s="243">
        <v>24</v>
      </c>
      <c r="O171" s="204">
        <f t="shared" si="26"/>
        <v>9.0163934426229506</v>
      </c>
      <c r="P171" s="40">
        <f t="shared" si="27"/>
        <v>2.8199664825478976E-12</v>
      </c>
      <c r="Q171" s="513" t="str">
        <f t="shared" si="28"/>
        <v>1</v>
      </c>
      <c r="R171" s="208">
        <f t="shared" si="23"/>
        <v>7.5883067940087923</v>
      </c>
      <c r="S171" s="209" t="str">
        <f t="shared" si="29"/>
        <v>13s(N2,R1)</v>
      </c>
      <c r="T171" s="26"/>
      <c r="U171" s="26"/>
      <c r="V171" s="26"/>
      <c r="W171" s="26"/>
      <c r="X171" s="26"/>
      <c r="Y171" s="26"/>
      <c r="Z171" s="26"/>
      <c r="AA171" s="43"/>
      <c r="AB171" s="43"/>
      <c r="AC171" s="26"/>
      <c r="AD171" s="26"/>
      <c r="AE171" s="26"/>
      <c r="AF171" s="26"/>
      <c r="AG171" s="26"/>
      <c r="AH171" s="26"/>
      <c r="AI171" s="26"/>
      <c r="AJ171" s="26"/>
      <c r="AK171" s="26"/>
    </row>
    <row r="172" spans="1:37" ht="15.75" customHeight="1">
      <c r="A172" s="5"/>
      <c r="B172" s="210"/>
      <c r="C172" s="312">
        <v>171</v>
      </c>
      <c r="D172" s="212" t="s">
        <v>182</v>
      </c>
      <c r="E172" s="196"/>
      <c r="F172" s="213" t="s">
        <v>176</v>
      </c>
      <c r="G172" s="229" t="s">
        <v>37</v>
      </c>
      <c r="H172" s="230">
        <v>2.72</v>
      </c>
      <c r="I172" s="231">
        <v>3</v>
      </c>
      <c r="J172" s="286">
        <v>6.9</v>
      </c>
      <c r="K172" s="246">
        <v>12.3</v>
      </c>
      <c r="L172" s="216">
        <f t="shared" si="24"/>
        <v>0.5609756097560975</v>
      </c>
      <c r="M172" s="226">
        <f t="shared" si="25"/>
        <v>20.558223145009396</v>
      </c>
      <c r="N172" s="244">
        <v>24</v>
      </c>
      <c r="O172" s="216">
        <f t="shared" si="26"/>
        <v>7.7205882352941169</v>
      </c>
      <c r="P172" s="54">
        <f t="shared" si="27"/>
        <v>2.4764723605130712E-8</v>
      </c>
      <c r="Q172" s="514" t="str">
        <f t="shared" si="28"/>
        <v>1</v>
      </c>
      <c r="R172" s="220">
        <f t="shared" si="23"/>
        <v>8.693997929606379</v>
      </c>
      <c r="S172" s="221" t="str">
        <f t="shared" si="29"/>
        <v>13s(N2,R1)</v>
      </c>
      <c r="T172" s="26"/>
      <c r="U172" s="26"/>
      <c r="V172" s="26"/>
      <c r="W172" s="26"/>
      <c r="X172" s="26"/>
      <c r="Y172" s="26"/>
      <c r="Z172" s="26"/>
      <c r="AA172" s="43"/>
      <c r="AB172" s="43"/>
      <c r="AC172" s="26"/>
      <c r="AD172" s="26"/>
      <c r="AE172" s="26"/>
      <c r="AF172" s="26"/>
      <c r="AG172" s="26"/>
      <c r="AH172" s="26"/>
      <c r="AI172" s="26"/>
      <c r="AJ172" s="26"/>
      <c r="AK172" s="26"/>
    </row>
    <row r="173" spans="1:37" ht="15.75" customHeight="1">
      <c r="A173" s="5"/>
      <c r="B173" s="195">
        <v>79</v>
      </c>
      <c r="C173" s="259">
        <v>172</v>
      </c>
      <c r="D173" s="222" t="s">
        <v>183</v>
      </c>
      <c r="E173" s="227" t="s">
        <v>179</v>
      </c>
      <c r="F173" s="223" t="s">
        <v>175</v>
      </c>
      <c r="G173" s="229" t="s">
        <v>37</v>
      </c>
      <c r="H173" s="230">
        <v>2.92</v>
      </c>
      <c r="I173" s="231">
        <v>3</v>
      </c>
      <c r="J173" s="275">
        <v>7.9</v>
      </c>
      <c r="K173" s="245">
        <v>17.600000000000001</v>
      </c>
      <c r="L173" s="204">
        <f t="shared" si="24"/>
        <v>0.44886363636363635</v>
      </c>
      <c r="M173" s="225">
        <f t="shared" si="25"/>
        <v>23.345632321271577</v>
      </c>
      <c r="N173" s="243">
        <v>24</v>
      </c>
      <c r="O173" s="204">
        <f t="shared" si="26"/>
        <v>7.1917808219178081</v>
      </c>
      <c r="P173" s="40">
        <f t="shared" si="27"/>
        <v>6.286058673588002E-7</v>
      </c>
      <c r="Q173" s="513" t="str">
        <f t="shared" si="28"/>
        <v>1</v>
      </c>
      <c r="R173" s="208">
        <f t="shared" si="23"/>
        <v>9.2594600274530041</v>
      </c>
      <c r="S173" s="209" t="str">
        <f t="shared" si="29"/>
        <v>13s(N2,R1)</v>
      </c>
      <c r="T173" s="26"/>
      <c r="U173" s="26"/>
      <c r="V173" s="26"/>
      <c r="W173" s="26"/>
      <c r="X173" s="26"/>
      <c r="Y173" s="26"/>
      <c r="Z173" s="26"/>
      <c r="AA173" s="43"/>
      <c r="AB173" s="43"/>
      <c r="AC173" s="26"/>
      <c r="AD173" s="26"/>
      <c r="AE173" s="26"/>
      <c r="AF173" s="26"/>
      <c r="AG173" s="26"/>
      <c r="AH173" s="26"/>
      <c r="AI173" s="26"/>
      <c r="AJ173" s="26"/>
      <c r="AK173" s="26"/>
    </row>
    <row r="174" spans="1:37" ht="15.75" customHeight="1">
      <c r="A174" s="5"/>
      <c r="B174" s="210"/>
      <c r="C174" s="312">
        <v>173</v>
      </c>
      <c r="D174" s="212" t="s">
        <v>183</v>
      </c>
      <c r="E174" s="196"/>
      <c r="F174" s="213" t="s">
        <v>176</v>
      </c>
      <c r="G174" s="229" t="s">
        <v>37</v>
      </c>
      <c r="H174" s="230">
        <v>2.6</v>
      </c>
      <c r="I174" s="231">
        <v>1</v>
      </c>
      <c r="J174" s="286">
        <v>7.9</v>
      </c>
      <c r="K174" s="246">
        <v>17.600000000000001</v>
      </c>
      <c r="L174" s="216">
        <f t="shared" si="24"/>
        <v>0.44886363636363635</v>
      </c>
      <c r="M174" s="226">
        <f t="shared" si="25"/>
        <v>23.053133062557897</v>
      </c>
      <c r="N174" s="244">
        <v>24</v>
      </c>
      <c r="O174" s="216">
        <f t="shared" si="26"/>
        <v>8.8461538461538467</v>
      </c>
      <c r="P174" s="54">
        <f t="shared" si="27"/>
        <v>1.0202949596305189E-11</v>
      </c>
      <c r="Q174" s="514" t="str">
        <f t="shared" si="28"/>
        <v>1</v>
      </c>
      <c r="R174" s="220">
        <f t="shared" si="23"/>
        <v>7.8638413005350003</v>
      </c>
      <c r="S174" s="221" t="str">
        <f t="shared" si="29"/>
        <v>13s(N2,R1)</v>
      </c>
      <c r="T174" s="26"/>
      <c r="U174" s="26"/>
      <c r="V174" s="26"/>
      <c r="W174" s="26"/>
      <c r="X174" s="26"/>
      <c r="Y174" s="26"/>
      <c r="Z174" s="26"/>
      <c r="AA174" s="43"/>
      <c r="AB174" s="43"/>
      <c r="AC174" s="26"/>
      <c r="AD174" s="26"/>
      <c r="AE174" s="26"/>
      <c r="AF174" s="26"/>
      <c r="AG174" s="26"/>
      <c r="AH174" s="26"/>
      <c r="AI174" s="26"/>
      <c r="AJ174" s="26"/>
      <c r="AK174" s="26"/>
    </row>
    <row r="175" spans="1:37" ht="15.75" customHeight="1">
      <c r="A175" s="5"/>
      <c r="B175" s="195">
        <v>80</v>
      </c>
      <c r="C175" s="259">
        <v>174</v>
      </c>
      <c r="D175" s="222" t="s">
        <v>184</v>
      </c>
      <c r="E175" s="227" t="s">
        <v>174</v>
      </c>
      <c r="F175" s="223" t="s">
        <v>185</v>
      </c>
      <c r="G175" s="229" t="s">
        <v>44</v>
      </c>
      <c r="H175" s="230">
        <v>8.11</v>
      </c>
      <c r="I175" s="231">
        <v>2</v>
      </c>
      <c r="J175" s="275">
        <v>11.3</v>
      </c>
      <c r="K175" s="316">
        <v>147</v>
      </c>
      <c r="L175" s="204">
        <f t="shared" si="24"/>
        <v>7.6870748299319738E-2</v>
      </c>
      <c r="M175" s="225">
        <f t="shared" si="25"/>
        <v>38.553962270044316</v>
      </c>
      <c r="N175" s="315">
        <v>46.2</v>
      </c>
      <c r="O175" s="204">
        <f t="shared" si="26"/>
        <v>5.4500616522811347</v>
      </c>
      <c r="P175" s="40">
        <f t="shared" si="27"/>
        <v>3.9065532699389394E-3</v>
      </c>
      <c r="Q175" s="513" t="str">
        <f t="shared" si="28"/>
        <v>3</v>
      </c>
      <c r="R175" s="208">
        <f t="shared" si="23"/>
        <v>24.412064640255235</v>
      </c>
      <c r="S175" s="209" t="str">
        <f t="shared" si="29"/>
        <v>13s/22s/R4s(N2,R1)</v>
      </c>
      <c r="T175" s="26"/>
      <c r="U175" s="26"/>
      <c r="V175" s="26"/>
      <c r="W175" s="26"/>
      <c r="X175" s="26"/>
      <c r="Y175" s="26"/>
      <c r="Z175" s="26"/>
      <c r="AA175" s="43"/>
      <c r="AB175" s="43"/>
      <c r="AC175" s="26"/>
      <c r="AD175" s="26"/>
      <c r="AE175" s="26"/>
      <c r="AF175" s="26"/>
      <c r="AG175" s="26"/>
      <c r="AH175" s="26"/>
      <c r="AI175" s="26"/>
      <c r="AJ175" s="26"/>
      <c r="AK175" s="26"/>
    </row>
    <row r="176" spans="1:37" ht="15.75" customHeight="1">
      <c r="A176" s="5"/>
      <c r="B176" s="251"/>
      <c r="C176" s="312">
        <v>175</v>
      </c>
      <c r="D176" s="197" t="s">
        <v>184</v>
      </c>
      <c r="E176" s="196"/>
      <c r="F176" s="213" t="s">
        <v>186</v>
      </c>
      <c r="G176" s="229" t="s">
        <v>37</v>
      </c>
      <c r="H176" s="230">
        <v>5.7</v>
      </c>
      <c r="I176" s="231">
        <v>1</v>
      </c>
      <c r="J176" s="286">
        <v>11.3</v>
      </c>
      <c r="K176" s="317">
        <v>147</v>
      </c>
      <c r="L176" s="216">
        <f t="shared" si="24"/>
        <v>7.6870748299319738E-2</v>
      </c>
      <c r="M176" s="226">
        <f t="shared" si="25"/>
        <v>35.081262463030036</v>
      </c>
      <c r="N176" s="314">
        <v>46.2</v>
      </c>
      <c r="O176" s="216">
        <f t="shared" si="26"/>
        <v>7.9298245614035094</v>
      </c>
      <c r="P176" s="54">
        <f t="shared" si="27"/>
        <v>6.3875682521086219E-9</v>
      </c>
      <c r="Q176" s="514" t="str">
        <f t="shared" si="28"/>
        <v>1</v>
      </c>
      <c r="R176" s="220">
        <f t="shared" si="23"/>
        <v>17.129214809792071</v>
      </c>
      <c r="S176" s="221" t="str">
        <f t="shared" si="29"/>
        <v>13s(N2,R1)</v>
      </c>
      <c r="T176" s="26"/>
      <c r="U176" s="26"/>
      <c r="V176" s="26"/>
      <c r="W176" s="26"/>
      <c r="X176" s="26"/>
      <c r="Y176" s="26"/>
      <c r="Z176" s="26"/>
      <c r="AA176" s="43"/>
      <c r="AB176" s="43"/>
      <c r="AC176" s="26"/>
      <c r="AD176" s="26"/>
      <c r="AE176" s="26"/>
      <c r="AF176" s="26"/>
      <c r="AG176" s="26"/>
      <c r="AH176" s="26"/>
      <c r="AI176" s="26"/>
      <c r="AJ176" s="26"/>
      <c r="AK176" s="26"/>
    </row>
    <row r="177" spans="1:37" ht="15.75" customHeight="1">
      <c r="A177" s="5"/>
      <c r="B177" s="251"/>
      <c r="C177" s="259">
        <v>176</v>
      </c>
      <c r="D177" s="222" t="s">
        <v>184</v>
      </c>
      <c r="E177" s="227" t="s">
        <v>177</v>
      </c>
      <c r="F177" s="223" t="s">
        <v>185</v>
      </c>
      <c r="G177" s="229" t="s">
        <v>117</v>
      </c>
      <c r="H177" s="230">
        <v>7.46</v>
      </c>
      <c r="I177" s="231">
        <v>0</v>
      </c>
      <c r="J177" s="275">
        <v>11.3</v>
      </c>
      <c r="K177" s="316">
        <v>147</v>
      </c>
      <c r="L177" s="204">
        <f t="shared" si="24"/>
        <v>7.6870748299319738E-2</v>
      </c>
      <c r="M177" s="225">
        <f t="shared" si="25"/>
        <v>37.531988771180252</v>
      </c>
      <c r="N177" s="315">
        <v>46.2</v>
      </c>
      <c r="O177" s="204">
        <f t="shared" si="26"/>
        <v>6.1930294906166221</v>
      </c>
      <c r="P177" s="112">
        <f t="shared" si="27"/>
        <v>1.3459433614304572E-4</v>
      </c>
      <c r="Q177" s="513" t="str">
        <f t="shared" si="28"/>
        <v>1</v>
      </c>
      <c r="R177" s="208">
        <f t="shared" si="23"/>
        <v>22.380000000000003</v>
      </c>
      <c r="S177" s="209" t="str">
        <f t="shared" si="29"/>
        <v>13s(N2,R1)</v>
      </c>
      <c r="T177" s="26"/>
      <c r="U177" s="26"/>
      <c r="V177" s="26"/>
      <c r="W177" s="26"/>
      <c r="X177" s="26"/>
      <c r="Y177" s="26"/>
      <c r="Z177" s="26"/>
      <c r="AA177" s="43"/>
      <c r="AB177" s="43"/>
      <c r="AC177" s="26"/>
      <c r="AD177" s="26"/>
      <c r="AE177" s="26"/>
      <c r="AF177" s="26"/>
      <c r="AG177" s="26"/>
      <c r="AH177" s="26"/>
      <c r="AI177" s="26"/>
      <c r="AJ177" s="26"/>
      <c r="AK177" s="26"/>
    </row>
    <row r="178" spans="1:37" ht="15.75" customHeight="1">
      <c r="A178" s="5"/>
      <c r="B178" s="251"/>
      <c r="C178" s="312">
        <v>177</v>
      </c>
      <c r="D178" s="212" t="s">
        <v>184</v>
      </c>
      <c r="E178" s="196"/>
      <c r="F178" s="213" t="s">
        <v>186</v>
      </c>
      <c r="G178" s="229" t="s">
        <v>37</v>
      </c>
      <c r="H178" s="230">
        <v>4.4000000000000004</v>
      </c>
      <c r="I178" s="231">
        <v>6</v>
      </c>
      <c r="J178" s="286">
        <v>11.3</v>
      </c>
      <c r="K178" s="317">
        <v>147</v>
      </c>
      <c r="L178" s="216">
        <f t="shared" si="24"/>
        <v>7.6870748299319738E-2</v>
      </c>
      <c r="M178" s="226">
        <f t="shared" si="25"/>
        <v>33.612714261124466</v>
      </c>
      <c r="N178" s="314">
        <v>46.2</v>
      </c>
      <c r="O178" s="216">
        <f t="shared" si="26"/>
        <v>9.1363636363636367</v>
      </c>
      <c r="P178" s="112">
        <f t="shared" si="27"/>
        <v>1.1213252548714081E-12</v>
      </c>
      <c r="Q178" s="514" t="str">
        <f t="shared" si="28"/>
        <v>1</v>
      </c>
      <c r="R178" s="220">
        <f t="shared" si="23"/>
        <v>14.499655168313488</v>
      </c>
      <c r="S178" s="221" t="str">
        <f t="shared" si="29"/>
        <v>13s(N2,R1)</v>
      </c>
      <c r="T178" s="26"/>
      <c r="U178" s="26"/>
      <c r="V178" s="26"/>
      <c r="W178" s="26"/>
      <c r="X178" s="26"/>
      <c r="Y178" s="26"/>
      <c r="Z178" s="26"/>
      <c r="AA178" s="43"/>
      <c r="AB178" s="43"/>
      <c r="AC178" s="26"/>
      <c r="AD178" s="26"/>
      <c r="AE178" s="26"/>
      <c r="AF178" s="26"/>
      <c r="AG178" s="26"/>
      <c r="AH178" s="26"/>
      <c r="AI178" s="26"/>
      <c r="AJ178" s="26"/>
      <c r="AK178" s="26"/>
    </row>
    <row r="179" spans="1:37" ht="15.75" customHeight="1">
      <c r="A179" s="5"/>
      <c r="B179" s="251"/>
      <c r="C179" s="259">
        <v>178</v>
      </c>
      <c r="D179" s="222" t="s">
        <v>184</v>
      </c>
      <c r="E179" s="227" t="s">
        <v>178</v>
      </c>
      <c r="F179" s="223" t="s">
        <v>185</v>
      </c>
      <c r="G179" s="229" t="s">
        <v>37</v>
      </c>
      <c r="H179" s="230">
        <v>10</v>
      </c>
      <c r="I179" s="231">
        <v>1</v>
      </c>
      <c r="J179" s="275">
        <v>11.3</v>
      </c>
      <c r="K179" s="316">
        <v>147</v>
      </c>
      <c r="L179" s="204">
        <f t="shared" si="24"/>
        <v>7.6870748299319738E-2</v>
      </c>
      <c r="M179" s="225">
        <f t="shared" si="25"/>
        <v>41.825683592740006</v>
      </c>
      <c r="N179" s="315">
        <v>46.2</v>
      </c>
      <c r="O179" s="204">
        <f t="shared" si="26"/>
        <v>4.5200000000000005</v>
      </c>
      <c r="P179" s="40">
        <f t="shared" si="27"/>
        <v>0.12638734276723129</v>
      </c>
      <c r="Q179" s="513" t="str">
        <f t="shared" si="28"/>
        <v>4</v>
      </c>
      <c r="R179" s="208">
        <f t="shared" si="23"/>
        <v>30.016662039607269</v>
      </c>
      <c r="S179" s="209" t="str">
        <f t="shared" si="29"/>
        <v>13s/22s/R4s/41s(N4,R1/N2,R2)</v>
      </c>
      <c r="T179" s="26"/>
      <c r="U179" s="26"/>
      <c r="V179" s="26"/>
      <c r="W179" s="26"/>
      <c r="X179" s="26"/>
      <c r="Y179" s="26"/>
      <c r="Z179" s="26"/>
      <c r="AA179" s="43"/>
      <c r="AB179" s="43"/>
      <c r="AC179" s="26"/>
      <c r="AD179" s="26"/>
      <c r="AE179" s="26"/>
      <c r="AF179" s="26"/>
      <c r="AG179" s="26"/>
      <c r="AH179" s="26"/>
      <c r="AI179" s="26"/>
      <c r="AJ179" s="26"/>
      <c r="AK179" s="26"/>
    </row>
    <row r="180" spans="1:37" ht="15.75" customHeight="1">
      <c r="A180" s="5"/>
      <c r="B180" s="251"/>
      <c r="C180" s="312">
        <v>179</v>
      </c>
      <c r="D180" s="212" t="s">
        <v>184</v>
      </c>
      <c r="E180" s="211"/>
      <c r="F180" s="213" t="s">
        <v>186</v>
      </c>
      <c r="G180" s="229" t="s">
        <v>37</v>
      </c>
      <c r="H180" s="230">
        <v>6.14</v>
      </c>
      <c r="I180" s="231">
        <v>4</v>
      </c>
      <c r="J180" s="286">
        <v>11.3</v>
      </c>
      <c r="K180" s="317">
        <v>147</v>
      </c>
      <c r="L180" s="216">
        <f t="shared" si="24"/>
        <v>7.6870748299319738E-2</v>
      </c>
      <c r="M180" s="226">
        <f t="shared" si="25"/>
        <v>35.64717905697448</v>
      </c>
      <c r="N180" s="314">
        <v>46.2</v>
      </c>
      <c r="O180" s="216">
        <f t="shared" si="26"/>
        <v>6.8729641693811079</v>
      </c>
      <c r="P180" s="54">
        <f t="shared" si="27"/>
        <v>3.8726362006080706E-6</v>
      </c>
      <c r="Q180" s="514" t="str">
        <f t="shared" si="28"/>
        <v>1</v>
      </c>
      <c r="R180" s="220">
        <f t="shared" si="23"/>
        <v>18.849307679593963</v>
      </c>
      <c r="S180" s="221" t="str">
        <f t="shared" si="29"/>
        <v>13s(N2,R1)</v>
      </c>
      <c r="T180" s="26"/>
      <c r="U180" s="26"/>
      <c r="V180" s="26"/>
      <c r="W180" s="26"/>
      <c r="X180" s="26"/>
      <c r="Y180" s="26"/>
      <c r="Z180" s="26"/>
      <c r="AA180" s="43"/>
      <c r="AB180" s="43"/>
      <c r="AC180" s="26"/>
      <c r="AD180" s="26"/>
      <c r="AE180" s="26"/>
      <c r="AF180" s="26"/>
      <c r="AG180" s="26"/>
      <c r="AH180" s="26"/>
      <c r="AI180" s="26"/>
      <c r="AJ180" s="26"/>
      <c r="AK180" s="26"/>
    </row>
    <row r="181" spans="1:37" ht="15.75" customHeight="1">
      <c r="A181" s="5"/>
      <c r="B181" s="251"/>
      <c r="C181" s="259">
        <v>180</v>
      </c>
      <c r="D181" s="197" t="s">
        <v>184</v>
      </c>
      <c r="E181" s="227" t="s">
        <v>179</v>
      </c>
      <c r="F181" s="223" t="s">
        <v>185</v>
      </c>
      <c r="G181" s="229" t="s">
        <v>55</v>
      </c>
      <c r="H181" s="230">
        <v>5.24</v>
      </c>
      <c r="I181" s="231">
        <v>11</v>
      </c>
      <c r="J181" s="275">
        <v>11.3</v>
      </c>
      <c r="K181" s="316">
        <v>147</v>
      </c>
      <c r="L181" s="204">
        <f t="shared" si="24"/>
        <v>7.6870748299319738E-2</v>
      </c>
      <c r="M181" s="225">
        <f t="shared" si="25"/>
        <v>34.5257880477767</v>
      </c>
      <c r="N181" s="315">
        <v>46.2</v>
      </c>
      <c r="O181" s="204">
        <f t="shared" si="26"/>
        <v>6.7175572519083975</v>
      </c>
      <c r="P181" s="40">
        <f t="shared" si="27"/>
        <v>9.0649097228556741E-6</v>
      </c>
      <c r="Q181" s="513" t="str">
        <f t="shared" si="28"/>
        <v>1</v>
      </c>
      <c r="R181" s="208">
        <f t="shared" si="23"/>
        <v>19.186411858396038</v>
      </c>
      <c r="S181" s="209" t="str">
        <f t="shared" si="29"/>
        <v>13s(N2,R1)</v>
      </c>
      <c r="T181" s="26"/>
      <c r="U181" s="26"/>
      <c r="V181" s="26"/>
      <c r="W181" s="26"/>
      <c r="X181" s="26"/>
      <c r="Y181" s="26"/>
      <c r="Z181" s="26"/>
      <c r="AA181" s="43"/>
      <c r="AB181" s="43"/>
      <c r="AC181" s="26"/>
      <c r="AD181" s="26"/>
      <c r="AE181" s="26"/>
      <c r="AF181" s="26"/>
      <c r="AG181" s="26"/>
      <c r="AH181" s="26"/>
      <c r="AI181" s="26"/>
      <c r="AJ181" s="26"/>
      <c r="AK181" s="26"/>
    </row>
    <row r="182" spans="1:37" ht="15.75" customHeight="1">
      <c r="A182" s="5"/>
      <c r="B182" s="210"/>
      <c r="C182" s="312">
        <v>181</v>
      </c>
      <c r="D182" s="212" t="s">
        <v>184</v>
      </c>
      <c r="E182" s="196"/>
      <c r="F182" s="213" t="s">
        <v>186</v>
      </c>
      <c r="G182" s="229" t="s">
        <v>187</v>
      </c>
      <c r="H182" s="230">
        <v>3.83</v>
      </c>
      <c r="I182" s="231">
        <v>12</v>
      </c>
      <c r="J182" s="281">
        <v>11.3</v>
      </c>
      <c r="K182" s="318">
        <v>147</v>
      </c>
      <c r="L182" s="262">
        <f t="shared" si="24"/>
        <v>7.6870748299319738E-2</v>
      </c>
      <c r="M182" s="263">
        <f t="shared" si="25"/>
        <v>33.072222490785222</v>
      </c>
      <c r="N182" s="311">
        <v>46.2</v>
      </c>
      <c r="O182" s="262">
        <f t="shared" si="26"/>
        <v>8.9295039164490859</v>
      </c>
      <c r="P182" s="54">
        <f t="shared" si="27"/>
        <v>5.4511950509095186E-12</v>
      </c>
      <c r="Q182" s="514" t="str">
        <f t="shared" si="28"/>
        <v>1</v>
      </c>
      <c r="R182" s="398">
        <f t="shared" si="23"/>
        <v>16.613852653734472</v>
      </c>
      <c r="S182" s="264" t="str">
        <f t="shared" si="29"/>
        <v>13s(N2,R1)</v>
      </c>
      <c r="T182" s="26"/>
      <c r="U182" s="26"/>
      <c r="V182" s="26"/>
      <c r="W182" s="26"/>
      <c r="X182" s="26"/>
      <c r="Y182" s="26"/>
      <c r="Z182" s="26"/>
      <c r="AA182" s="43"/>
      <c r="AB182" s="43"/>
      <c r="AC182" s="26"/>
      <c r="AD182" s="26"/>
      <c r="AE182" s="26"/>
      <c r="AF182" s="26"/>
      <c r="AG182" s="26"/>
      <c r="AH182" s="26"/>
      <c r="AI182" s="26"/>
      <c r="AJ182" s="26"/>
      <c r="AK182" s="26"/>
    </row>
    <row r="183" spans="1:37" ht="15.75" customHeight="1">
      <c r="A183" s="5"/>
      <c r="B183" s="195">
        <v>81</v>
      </c>
      <c r="C183" s="259">
        <v>182</v>
      </c>
      <c r="D183" s="222" t="s">
        <v>188</v>
      </c>
      <c r="E183" s="227" t="s">
        <v>177</v>
      </c>
      <c r="F183" s="223" t="s">
        <v>185</v>
      </c>
      <c r="G183" s="229" t="s">
        <v>37</v>
      </c>
      <c r="H183" s="230">
        <v>3.04</v>
      </c>
      <c r="I183" s="231">
        <v>5</v>
      </c>
      <c r="J183" s="275">
        <v>8.5</v>
      </c>
      <c r="K183" s="245">
        <v>82</v>
      </c>
      <c r="L183" s="204">
        <f t="shared" si="24"/>
        <v>0.10365853658536585</v>
      </c>
      <c r="M183" s="225">
        <f t="shared" si="25"/>
        <v>25.022315262980761</v>
      </c>
      <c r="N183" s="315">
        <v>27.6</v>
      </c>
      <c r="O183" s="204">
        <f t="shared" si="26"/>
        <v>7.4342105263157903</v>
      </c>
      <c r="P183" s="40">
        <f t="shared" si="27"/>
        <v>1.4763138489470862E-7</v>
      </c>
      <c r="Q183" s="513" t="str">
        <f t="shared" si="28"/>
        <v>1</v>
      </c>
      <c r="R183" s="208">
        <f t="shared" si="23"/>
        <v>10.400692284651056</v>
      </c>
      <c r="S183" s="209" t="str">
        <f t="shared" si="29"/>
        <v>13s(N2,R1)</v>
      </c>
      <c r="T183" s="26"/>
      <c r="U183" s="26"/>
      <c r="V183" s="26"/>
      <c r="W183" s="26"/>
      <c r="X183" s="26"/>
      <c r="Y183" s="26"/>
      <c r="Z183" s="26"/>
      <c r="AA183" s="43"/>
      <c r="AB183" s="43"/>
      <c r="AC183" s="26"/>
      <c r="AD183" s="26"/>
      <c r="AE183" s="26"/>
      <c r="AF183" s="26"/>
      <c r="AG183" s="26"/>
      <c r="AH183" s="26"/>
      <c r="AI183" s="26"/>
      <c r="AJ183" s="26"/>
      <c r="AK183" s="26"/>
    </row>
    <row r="184" spans="1:37" ht="15.75" customHeight="1">
      <c r="A184" s="5"/>
      <c r="B184" s="251"/>
      <c r="C184" s="312">
        <v>183</v>
      </c>
      <c r="D184" s="212" t="s">
        <v>188</v>
      </c>
      <c r="E184" s="211"/>
      <c r="F184" s="213" t="s">
        <v>186</v>
      </c>
      <c r="G184" s="229" t="s">
        <v>99</v>
      </c>
      <c r="H184" s="230">
        <v>3.29</v>
      </c>
      <c r="I184" s="231">
        <v>5</v>
      </c>
      <c r="J184" s="286">
        <v>8.5</v>
      </c>
      <c r="K184" s="246">
        <v>82</v>
      </c>
      <c r="L184" s="216">
        <f t="shared" si="24"/>
        <v>0.10365853658536585</v>
      </c>
      <c r="M184" s="226">
        <f t="shared" si="25"/>
        <v>25.264103489338385</v>
      </c>
      <c r="N184" s="314">
        <v>27.6</v>
      </c>
      <c r="O184" s="216">
        <f t="shared" si="26"/>
        <v>6.8693009118541033</v>
      </c>
      <c r="P184" s="54">
        <f t="shared" si="27"/>
        <v>3.9521219852289846E-6</v>
      </c>
      <c r="Q184" s="514" t="str">
        <f t="shared" si="28"/>
        <v>1</v>
      </c>
      <c r="R184" s="220">
        <f t="shared" si="23"/>
        <v>11.064217098376188</v>
      </c>
      <c r="S184" s="221" t="str">
        <f t="shared" si="29"/>
        <v>13s(N2,R1)</v>
      </c>
      <c r="T184" s="26"/>
      <c r="U184" s="26"/>
      <c r="V184" s="26"/>
      <c r="W184" s="26"/>
      <c r="X184" s="26"/>
      <c r="Y184" s="26"/>
      <c r="Z184" s="26"/>
      <c r="AA184" s="43"/>
      <c r="AB184" s="43"/>
      <c r="AC184" s="26"/>
      <c r="AD184" s="26"/>
      <c r="AE184" s="26"/>
      <c r="AF184" s="26"/>
      <c r="AG184" s="26"/>
      <c r="AH184" s="26"/>
      <c r="AI184" s="26"/>
      <c r="AJ184" s="26"/>
      <c r="AK184" s="26"/>
    </row>
    <row r="185" spans="1:37" ht="15.75" customHeight="1">
      <c r="A185" s="5"/>
      <c r="B185" s="251"/>
      <c r="C185" s="259">
        <v>184</v>
      </c>
      <c r="D185" s="197" t="s">
        <v>188</v>
      </c>
      <c r="E185" s="227" t="s">
        <v>178</v>
      </c>
      <c r="F185" s="223" t="s">
        <v>185</v>
      </c>
      <c r="G185" s="229" t="s">
        <v>37</v>
      </c>
      <c r="H185" s="230">
        <v>7.23</v>
      </c>
      <c r="I185" s="231">
        <v>4</v>
      </c>
      <c r="J185" s="275">
        <v>8.5</v>
      </c>
      <c r="K185" s="245">
        <v>82</v>
      </c>
      <c r="L185" s="204">
        <f t="shared" si="24"/>
        <v>0.10365853658536585</v>
      </c>
      <c r="M185" s="225">
        <f t="shared" si="25"/>
        <v>30.931122599737634</v>
      </c>
      <c r="N185" s="315">
        <v>27.6</v>
      </c>
      <c r="O185" s="204">
        <f t="shared" si="26"/>
        <v>3.26417704011065</v>
      </c>
      <c r="P185" s="40">
        <f t="shared" si="27"/>
        <v>3.8851088517599885</v>
      </c>
      <c r="Q185" s="513" t="str">
        <f t="shared" si="28"/>
        <v>6</v>
      </c>
      <c r="R185" s="208">
        <f t="shared" si="23"/>
        <v>22.055749817224534</v>
      </c>
      <c r="S185" s="209" t="str">
        <f t="shared" si="29"/>
        <v>13s/22s/R4s/41s/8x(N4R2/N2R4)</v>
      </c>
      <c r="T185" s="26"/>
      <c r="U185" s="26"/>
      <c r="V185" s="26"/>
      <c r="W185" s="26"/>
      <c r="X185" s="26"/>
      <c r="Y185" s="26"/>
      <c r="Z185" s="26"/>
      <c r="AA185" s="43"/>
      <c r="AB185" s="43"/>
      <c r="AC185" s="26"/>
      <c r="AD185" s="26"/>
      <c r="AE185" s="26"/>
      <c r="AF185" s="26"/>
      <c r="AG185" s="26"/>
      <c r="AH185" s="26"/>
      <c r="AI185" s="26"/>
      <c r="AJ185" s="26"/>
      <c r="AK185" s="26"/>
    </row>
    <row r="186" spans="1:37" ht="15.75" customHeight="1">
      <c r="A186" s="5"/>
      <c r="B186" s="210"/>
      <c r="C186" s="312">
        <v>185</v>
      </c>
      <c r="D186" s="212" t="s">
        <v>188</v>
      </c>
      <c r="E186" s="211"/>
      <c r="F186" s="213" t="s">
        <v>186</v>
      </c>
      <c r="G186" s="229" t="s">
        <v>37</v>
      </c>
      <c r="H186" s="230">
        <v>5.07</v>
      </c>
      <c r="I186" s="231">
        <v>1</v>
      </c>
      <c r="J186" s="281">
        <v>8.5</v>
      </c>
      <c r="K186" s="310">
        <v>82</v>
      </c>
      <c r="L186" s="262">
        <f t="shared" si="24"/>
        <v>0.10365853658536585</v>
      </c>
      <c r="M186" s="263">
        <f t="shared" si="25"/>
        <v>27.433685273400659</v>
      </c>
      <c r="N186" s="311">
        <v>27.6</v>
      </c>
      <c r="O186" s="262">
        <f t="shared" si="26"/>
        <v>5.2465483234714005</v>
      </c>
      <c r="P186" s="54">
        <f t="shared" si="27"/>
        <v>8.9642239691101189E-3</v>
      </c>
      <c r="Q186" s="514" t="str">
        <f t="shared" si="28"/>
        <v>3</v>
      </c>
      <c r="R186" s="220">
        <f t="shared" si="23"/>
        <v>15.242837662325215</v>
      </c>
      <c r="S186" s="264" t="str">
        <f t="shared" si="29"/>
        <v>13s/22s/R4s(N2,R1)</v>
      </c>
      <c r="T186" s="26"/>
      <c r="U186" s="26"/>
      <c r="V186" s="26"/>
      <c r="W186" s="26"/>
      <c r="X186" s="26"/>
      <c r="Y186" s="26"/>
      <c r="Z186" s="26"/>
      <c r="AA186" s="43"/>
      <c r="AB186" s="43"/>
      <c r="AC186" s="26"/>
      <c r="AD186" s="26"/>
      <c r="AE186" s="26"/>
      <c r="AF186" s="26"/>
      <c r="AG186" s="26"/>
      <c r="AH186" s="26"/>
      <c r="AI186" s="26"/>
      <c r="AJ186" s="26"/>
      <c r="AK186" s="26"/>
    </row>
    <row r="187" spans="1:37" ht="15.75" customHeight="1">
      <c r="A187" s="5"/>
      <c r="B187" s="195">
        <v>82</v>
      </c>
      <c r="C187" s="259">
        <v>186</v>
      </c>
      <c r="D187" s="222" t="s">
        <v>189</v>
      </c>
      <c r="E187" s="227" t="s">
        <v>178</v>
      </c>
      <c r="F187" s="223" t="s">
        <v>185</v>
      </c>
      <c r="G187" s="229" t="s">
        <v>99</v>
      </c>
      <c r="H187" s="230">
        <v>7.77</v>
      </c>
      <c r="I187" s="231">
        <v>7.0000000000000009</v>
      </c>
      <c r="J187" s="618"/>
      <c r="K187" s="619"/>
      <c r="L187" s="619"/>
      <c r="M187" s="619"/>
      <c r="N187" s="619"/>
      <c r="O187" s="619"/>
      <c r="P187" s="619"/>
      <c r="Q187" s="620"/>
      <c r="R187" s="205">
        <f t="shared" si="23"/>
        <v>24.338366830993404</v>
      </c>
      <c r="S187" s="319"/>
      <c r="T187" s="26"/>
      <c r="U187" s="26"/>
      <c r="V187" s="26"/>
      <c r="W187" s="26"/>
      <c r="X187" s="26"/>
      <c r="Y187" s="26"/>
      <c r="Z187" s="26"/>
      <c r="AA187" s="43"/>
      <c r="AB187" s="43"/>
      <c r="AC187" s="26"/>
      <c r="AD187" s="26"/>
      <c r="AE187" s="26"/>
      <c r="AF187" s="26"/>
      <c r="AG187" s="26"/>
      <c r="AH187" s="26"/>
      <c r="AI187" s="26"/>
      <c r="AJ187" s="26"/>
      <c r="AK187" s="26"/>
    </row>
    <row r="188" spans="1:37" ht="15.75" customHeight="1">
      <c r="A188" s="5"/>
      <c r="B188" s="210"/>
      <c r="C188" s="312">
        <v>187</v>
      </c>
      <c r="D188" s="212" t="s">
        <v>189</v>
      </c>
      <c r="E188" s="211"/>
      <c r="F188" s="213" t="s">
        <v>186</v>
      </c>
      <c r="G188" s="229" t="s">
        <v>37</v>
      </c>
      <c r="H188" s="230">
        <v>2.65</v>
      </c>
      <c r="I188" s="231">
        <v>3</v>
      </c>
      <c r="J188" s="595" t="s">
        <v>66</v>
      </c>
      <c r="K188" s="596"/>
      <c r="L188" s="596"/>
      <c r="M188" s="596"/>
      <c r="N188" s="596"/>
      <c r="O188" s="596"/>
      <c r="P188" s="596"/>
      <c r="Q188" s="597"/>
      <c r="R188" s="217">
        <f t="shared" si="23"/>
        <v>8.4972054229611285</v>
      </c>
      <c r="S188" s="194" t="s">
        <v>66</v>
      </c>
      <c r="T188" s="26"/>
      <c r="U188" s="26"/>
      <c r="V188" s="26"/>
      <c r="W188" s="26"/>
      <c r="X188" s="26"/>
      <c r="Y188" s="26"/>
      <c r="Z188" s="26"/>
      <c r="AA188" s="43"/>
      <c r="AB188" s="43"/>
      <c r="AC188" s="26"/>
      <c r="AD188" s="26"/>
      <c r="AE188" s="26"/>
      <c r="AF188" s="26"/>
      <c r="AG188" s="26"/>
      <c r="AH188" s="26"/>
      <c r="AI188" s="26"/>
      <c r="AJ188" s="26"/>
      <c r="AK188" s="26"/>
    </row>
    <row r="189" spans="1:37" ht="15.75" customHeight="1">
      <c r="A189" s="5"/>
      <c r="B189" s="195">
        <v>83</v>
      </c>
      <c r="C189" s="259">
        <v>188</v>
      </c>
      <c r="D189" s="222" t="s">
        <v>190</v>
      </c>
      <c r="E189" s="227" t="s">
        <v>177</v>
      </c>
      <c r="F189" s="223" t="s">
        <v>175</v>
      </c>
      <c r="G189" s="229" t="s">
        <v>37</v>
      </c>
      <c r="H189" s="230">
        <v>2.59</v>
      </c>
      <c r="I189" s="231">
        <v>5</v>
      </c>
      <c r="J189" s="261">
        <v>14</v>
      </c>
      <c r="K189" s="310">
        <v>39</v>
      </c>
      <c r="L189" s="262">
        <f t="shared" ref="L189:L208" si="30">J189/K189</f>
        <v>0.35897435897435898</v>
      </c>
      <c r="M189" s="263">
        <f t="shared" ref="M189:M208" si="31">SQRT(POWER(H189,2)+POWER(J189,2))*1.96*SQRT(2)</f>
        <v>39.464501440155054</v>
      </c>
      <c r="N189" s="511">
        <v>21.9</v>
      </c>
      <c r="O189" s="262">
        <f t="shared" ref="O189:O208" si="32">(N189-I189)/H189</f>
        <v>6.5250965250965249</v>
      </c>
      <c r="P189" s="112">
        <f t="shared" ref="P189:P208" si="33" xml:space="preserve"> ((1-NORMSDIST(O189-1.5))*1000000)/10000</f>
        <v>2.5158969507721451E-5</v>
      </c>
      <c r="Q189" s="513" t="str">
        <f t="shared" ref="Q189:Q208" si="34">IF(O189&gt;6,"1",(IF(O189&gt;6,"1",IF(O189=6,"2",IF(O189&gt;=5,"3",IF(O189&gt;=3.7,"4",IF(O189&gt;=3.5,"5", IF(O189&gt;=3,"6", IF(O189&gt;=2.5,"7", IF(O189&gt;=2,"8",IF(O189&gt;=1.5,"9",IF(O189&gt;=1,"10","UN"))))))))))))</f>
        <v>1</v>
      </c>
      <c r="R189" s="208">
        <f t="shared" si="23"/>
        <v>9.2397456674953986</v>
      </c>
      <c r="S189" s="264" t="str">
        <f t="shared" ref="S189:S208" si="35">IF(O189&gt;=6,"13s(N2,R1)",(IF(O189&gt;=6,"13s(N2,R1)",IF(O189&gt;=5,"13s/22s/R4s(N2,R1)",IF(O189&gt;=4,"13s/22s/R4s/41s(N4,R1/N2,R2)",IF(O189&gt;=3,"13s/22s/R4s/41s/8x(N4R2/N2R4)",IF(O189&gt;=2,"13s/22s/R4s/41s/10x(N5R2/N2R5)","Unaceptable")))))))</f>
        <v>13s(N2,R1)</v>
      </c>
      <c r="T189" s="26"/>
      <c r="U189" s="26"/>
      <c r="V189" s="26"/>
      <c r="W189" s="26"/>
      <c r="X189" s="26"/>
      <c r="Y189" s="26"/>
      <c r="Z189" s="26"/>
      <c r="AA189" s="43"/>
      <c r="AB189" s="43"/>
      <c r="AC189" s="26"/>
      <c r="AD189" s="26"/>
      <c r="AE189" s="26"/>
      <c r="AF189" s="26"/>
      <c r="AG189" s="26"/>
      <c r="AH189" s="26"/>
      <c r="AI189" s="26"/>
      <c r="AJ189" s="26"/>
      <c r="AK189" s="26"/>
    </row>
    <row r="190" spans="1:37" ht="15.75" customHeight="1">
      <c r="A190" s="5"/>
      <c r="B190" s="251"/>
      <c r="C190" s="312">
        <v>189</v>
      </c>
      <c r="D190" s="212" t="s">
        <v>190</v>
      </c>
      <c r="E190" s="211"/>
      <c r="F190" s="213" t="s">
        <v>176</v>
      </c>
      <c r="G190" s="229" t="s">
        <v>37</v>
      </c>
      <c r="H190" s="230">
        <v>2.34</v>
      </c>
      <c r="I190" s="231">
        <v>6</v>
      </c>
      <c r="J190" s="510">
        <v>14</v>
      </c>
      <c r="K190" s="246">
        <v>39</v>
      </c>
      <c r="L190" s="216">
        <f t="shared" si="30"/>
        <v>0.35897435897435898</v>
      </c>
      <c r="M190" s="226">
        <f t="shared" si="31"/>
        <v>39.344343048524777</v>
      </c>
      <c r="N190" s="354">
        <v>21.9</v>
      </c>
      <c r="O190" s="216">
        <f t="shared" si="32"/>
        <v>6.7948717948717947</v>
      </c>
      <c r="P190" s="54">
        <f t="shared" si="33"/>
        <v>5.9549969066985398E-6</v>
      </c>
      <c r="Q190" s="514" t="str">
        <f t="shared" si="34"/>
        <v>1</v>
      </c>
      <c r="R190" s="220">
        <f t="shared" si="23"/>
        <v>9.234738761870851</v>
      </c>
      <c r="S190" s="221" t="str">
        <f t="shared" si="35"/>
        <v>13s(N2,R1)</v>
      </c>
      <c r="T190" s="26"/>
      <c r="U190" s="26"/>
      <c r="V190" s="26"/>
      <c r="W190" s="26"/>
      <c r="X190" s="26"/>
      <c r="Y190" s="26"/>
      <c r="Z190" s="26"/>
      <c r="AA190" s="43"/>
      <c r="AB190" s="43"/>
      <c r="AC190" s="26"/>
      <c r="AD190" s="26"/>
      <c r="AE190" s="26"/>
      <c r="AF190" s="26"/>
      <c r="AG190" s="26"/>
      <c r="AH190" s="26"/>
      <c r="AI190" s="26"/>
      <c r="AJ190" s="26"/>
      <c r="AK190" s="26"/>
    </row>
    <row r="191" spans="1:37" ht="15.75" customHeight="1">
      <c r="A191" s="5"/>
      <c r="B191" s="251"/>
      <c r="C191" s="259">
        <v>190</v>
      </c>
      <c r="D191" s="222" t="s">
        <v>190</v>
      </c>
      <c r="E191" s="227" t="s">
        <v>178</v>
      </c>
      <c r="F191" s="223" t="s">
        <v>175</v>
      </c>
      <c r="G191" s="229" t="s">
        <v>37</v>
      </c>
      <c r="H191" s="230">
        <v>3.92</v>
      </c>
      <c r="I191" s="231">
        <v>2</v>
      </c>
      <c r="J191" s="281">
        <v>14</v>
      </c>
      <c r="K191" s="310">
        <v>39</v>
      </c>
      <c r="L191" s="262">
        <f t="shared" si="30"/>
        <v>0.35897435897435898</v>
      </c>
      <c r="M191" s="263">
        <f t="shared" si="31"/>
        <v>40.29851516470552</v>
      </c>
      <c r="N191" s="311">
        <v>21.9</v>
      </c>
      <c r="O191" s="262">
        <f t="shared" si="32"/>
        <v>5.0765306122448974</v>
      </c>
      <c r="P191" s="40">
        <f t="shared" si="33"/>
        <v>1.740922796882316E-2</v>
      </c>
      <c r="Q191" s="513" t="str">
        <f t="shared" si="34"/>
        <v>3</v>
      </c>
      <c r="R191" s="208">
        <f t="shared" si="23"/>
        <v>11.928855770777011</v>
      </c>
      <c r="S191" s="209" t="str">
        <f t="shared" si="35"/>
        <v>13s/22s/R4s(N2,R1)</v>
      </c>
      <c r="T191" s="26"/>
      <c r="U191" s="26"/>
      <c r="V191" s="26"/>
      <c r="W191" s="26"/>
      <c r="X191" s="26"/>
      <c r="Y191" s="26"/>
      <c r="Z191" s="26"/>
      <c r="AA191" s="43"/>
      <c r="AB191" s="43"/>
      <c r="AC191" s="26"/>
      <c r="AD191" s="26"/>
      <c r="AE191" s="26"/>
      <c r="AF191" s="26"/>
      <c r="AG191" s="26"/>
      <c r="AH191" s="26"/>
      <c r="AI191" s="26"/>
      <c r="AJ191" s="26"/>
      <c r="AK191" s="26"/>
    </row>
    <row r="192" spans="1:37" ht="15.75" customHeight="1">
      <c r="A192" s="5"/>
      <c r="B192" s="210"/>
      <c r="C192" s="312">
        <v>191</v>
      </c>
      <c r="D192" s="212" t="s">
        <v>190</v>
      </c>
      <c r="E192" s="211"/>
      <c r="F192" s="213" t="s">
        <v>176</v>
      </c>
      <c r="G192" s="229" t="s">
        <v>37</v>
      </c>
      <c r="H192" s="230">
        <v>3.3</v>
      </c>
      <c r="I192" s="231">
        <v>3</v>
      </c>
      <c r="J192" s="286">
        <v>14</v>
      </c>
      <c r="K192" s="246">
        <v>39</v>
      </c>
      <c r="L192" s="216">
        <f t="shared" si="30"/>
        <v>0.35897435897435898</v>
      </c>
      <c r="M192" s="226">
        <f t="shared" si="31"/>
        <v>39.869502730784085</v>
      </c>
      <c r="N192" s="314">
        <v>21.9</v>
      </c>
      <c r="O192" s="216">
        <f t="shared" si="32"/>
        <v>5.7272727272727275</v>
      </c>
      <c r="P192" s="54">
        <f t="shared" si="33"/>
        <v>1.1827044890888594E-3</v>
      </c>
      <c r="Q192" s="514" t="str">
        <f t="shared" si="34"/>
        <v>3</v>
      </c>
      <c r="R192" s="220">
        <f t="shared" si="23"/>
        <v>10.34456378974</v>
      </c>
      <c r="S192" s="221" t="str">
        <f t="shared" si="35"/>
        <v>13s/22s/R4s(N2,R1)</v>
      </c>
      <c r="T192" s="26"/>
      <c r="U192" s="26"/>
      <c r="V192" s="26"/>
      <c r="W192" s="26"/>
      <c r="X192" s="26"/>
      <c r="Y192" s="26"/>
      <c r="Z192" s="26"/>
      <c r="AA192" s="43"/>
      <c r="AB192" s="43"/>
      <c r="AC192" s="26"/>
      <c r="AD192" s="26"/>
      <c r="AE192" s="26"/>
      <c r="AF192" s="26"/>
      <c r="AG192" s="26"/>
      <c r="AH192" s="26"/>
      <c r="AI192" s="26"/>
      <c r="AJ192" s="26"/>
      <c r="AK192" s="26"/>
    </row>
    <row r="193" spans="1:37" ht="15.75" customHeight="1">
      <c r="A193" s="5"/>
      <c r="B193" s="320">
        <v>84</v>
      </c>
      <c r="C193" s="321">
        <v>192</v>
      </c>
      <c r="D193" s="133" t="s">
        <v>191</v>
      </c>
      <c r="E193" s="132" t="s">
        <v>192</v>
      </c>
      <c r="F193" s="174" t="s">
        <v>175</v>
      </c>
      <c r="G193" s="136" t="s">
        <v>37</v>
      </c>
      <c r="H193" s="322">
        <v>1.5</v>
      </c>
      <c r="I193" s="138">
        <v>0</v>
      </c>
      <c r="J193" s="323">
        <v>23</v>
      </c>
      <c r="K193" s="324">
        <v>35</v>
      </c>
      <c r="L193" s="141">
        <f t="shared" si="30"/>
        <v>0.65714285714285714</v>
      </c>
      <c r="M193" s="325">
        <f t="shared" si="31"/>
        <v>63.888183570985959</v>
      </c>
      <c r="N193" s="120">
        <v>20</v>
      </c>
      <c r="O193" s="141">
        <f t="shared" si="32"/>
        <v>13.333333333333334</v>
      </c>
      <c r="P193" s="40">
        <f t="shared" si="33"/>
        <v>0</v>
      </c>
      <c r="Q193" s="513" t="str">
        <f t="shared" si="34"/>
        <v>1</v>
      </c>
      <c r="R193" s="358">
        <f t="shared" si="23"/>
        <v>4.5</v>
      </c>
      <c r="S193" s="250" t="str">
        <f t="shared" si="35"/>
        <v>13s(N2,R1)</v>
      </c>
      <c r="T193" s="26"/>
      <c r="U193" s="26"/>
      <c r="V193" s="26"/>
      <c r="W193" s="26"/>
      <c r="X193" s="26"/>
      <c r="Y193" s="26"/>
      <c r="Z193" s="26"/>
      <c r="AA193" s="43"/>
      <c r="AB193" s="43"/>
      <c r="AC193" s="26"/>
      <c r="AD193" s="26"/>
      <c r="AE193" s="26"/>
      <c r="AF193" s="26"/>
      <c r="AG193" s="26"/>
      <c r="AH193" s="26"/>
      <c r="AI193" s="26"/>
      <c r="AJ193" s="26"/>
      <c r="AK193" s="26"/>
    </row>
    <row r="194" spans="1:37" ht="15.75" customHeight="1">
      <c r="A194" s="5"/>
      <c r="B194" s="326"/>
      <c r="C194" s="295">
        <v>193</v>
      </c>
      <c r="D194" s="147" t="s">
        <v>191</v>
      </c>
      <c r="E194" s="146"/>
      <c r="F194" s="188" t="s">
        <v>176</v>
      </c>
      <c r="G194" s="136" t="s">
        <v>37</v>
      </c>
      <c r="H194" s="322">
        <v>1.82</v>
      </c>
      <c r="I194" s="138">
        <v>0</v>
      </c>
      <c r="J194" s="327">
        <v>23</v>
      </c>
      <c r="K194" s="328">
        <v>35</v>
      </c>
      <c r="L194" s="152">
        <f t="shared" si="30"/>
        <v>0.65714285714285714</v>
      </c>
      <c r="M194" s="329">
        <f t="shared" si="31"/>
        <v>63.95203383536758</v>
      </c>
      <c r="N194" s="121">
        <v>20</v>
      </c>
      <c r="O194" s="152">
        <f t="shared" si="32"/>
        <v>10.989010989010989</v>
      </c>
      <c r="P194" s="54">
        <f t="shared" si="33"/>
        <v>0</v>
      </c>
      <c r="Q194" s="514" t="str">
        <f t="shared" si="34"/>
        <v>1</v>
      </c>
      <c r="R194" s="190">
        <f t="shared" si="23"/>
        <v>5.46</v>
      </c>
      <c r="S194" s="191" t="str">
        <f t="shared" si="35"/>
        <v>13s(N2,R1)</v>
      </c>
      <c r="T194" s="26"/>
      <c r="U194" s="26"/>
      <c r="V194" s="26"/>
      <c r="W194" s="26"/>
      <c r="X194" s="26"/>
      <c r="Y194" s="26"/>
      <c r="Z194" s="26"/>
      <c r="AA194" s="43"/>
      <c r="AB194" s="43"/>
      <c r="AC194" s="26"/>
      <c r="AD194" s="26"/>
      <c r="AE194" s="26"/>
      <c r="AF194" s="26"/>
      <c r="AG194" s="26"/>
      <c r="AH194" s="26"/>
      <c r="AI194" s="26"/>
      <c r="AJ194" s="26"/>
      <c r="AK194" s="26"/>
    </row>
    <row r="195" spans="1:37" ht="15.75" customHeight="1">
      <c r="A195" s="5"/>
      <c r="B195" s="326"/>
      <c r="C195" s="321">
        <v>194</v>
      </c>
      <c r="D195" s="133" t="s">
        <v>191</v>
      </c>
      <c r="E195" s="132" t="s">
        <v>193</v>
      </c>
      <c r="F195" s="174" t="s">
        <v>175</v>
      </c>
      <c r="G195" s="136" t="s">
        <v>37</v>
      </c>
      <c r="H195" s="322">
        <v>1.55</v>
      </c>
      <c r="I195" s="138">
        <v>0</v>
      </c>
      <c r="J195" s="323">
        <v>23</v>
      </c>
      <c r="K195" s="324">
        <v>35</v>
      </c>
      <c r="L195" s="141">
        <f t="shared" si="30"/>
        <v>0.65714285714285714</v>
      </c>
      <c r="M195" s="325">
        <f t="shared" si="31"/>
        <v>63.897352746416651</v>
      </c>
      <c r="N195" s="100">
        <v>20</v>
      </c>
      <c r="O195" s="141">
        <f t="shared" si="32"/>
        <v>12.903225806451612</v>
      </c>
      <c r="P195" s="40">
        <f t="shared" si="33"/>
        <v>0</v>
      </c>
      <c r="Q195" s="513" t="str">
        <f t="shared" si="34"/>
        <v>1</v>
      </c>
      <c r="R195" s="358">
        <f t="shared" si="23"/>
        <v>4.6500000000000004</v>
      </c>
      <c r="S195" s="250" t="str">
        <f t="shared" si="35"/>
        <v>13s(N2,R1)</v>
      </c>
      <c r="T195" s="26"/>
      <c r="U195" s="26"/>
      <c r="V195" s="26"/>
      <c r="W195" s="26"/>
      <c r="X195" s="26"/>
      <c r="Y195" s="26"/>
      <c r="Z195" s="26"/>
      <c r="AA195" s="43"/>
      <c r="AB195" s="43"/>
      <c r="AC195" s="26"/>
      <c r="AD195" s="26"/>
      <c r="AE195" s="26"/>
      <c r="AF195" s="26"/>
      <c r="AG195" s="26"/>
      <c r="AH195" s="26"/>
      <c r="AI195" s="26"/>
      <c r="AJ195" s="26"/>
      <c r="AK195" s="26"/>
    </row>
    <row r="196" spans="1:37" ht="15.75" customHeight="1">
      <c r="A196" s="5"/>
      <c r="B196" s="330"/>
      <c r="C196" s="295">
        <v>195</v>
      </c>
      <c r="D196" s="147" t="s">
        <v>191</v>
      </c>
      <c r="E196" s="146"/>
      <c r="F196" s="188" t="s">
        <v>176</v>
      </c>
      <c r="G196" s="136" t="s">
        <v>37</v>
      </c>
      <c r="H196" s="322">
        <v>1.41</v>
      </c>
      <c r="I196" s="138">
        <v>1</v>
      </c>
      <c r="J196" s="327">
        <v>23</v>
      </c>
      <c r="K196" s="328">
        <v>35</v>
      </c>
      <c r="L196" s="152">
        <f t="shared" si="30"/>
        <v>0.65714285714285714</v>
      </c>
      <c r="M196" s="329">
        <f t="shared" si="31"/>
        <v>63.872433568167743</v>
      </c>
      <c r="N196" s="100">
        <v>20</v>
      </c>
      <c r="O196" s="152">
        <f t="shared" si="32"/>
        <v>13.475177304964539</v>
      </c>
      <c r="P196" s="54">
        <f t="shared" si="33"/>
        <v>0</v>
      </c>
      <c r="Q196" s="514" t="str">
        <f t="shared" si="34"/>
        <v>1</v>
      </c>
      <c r="R196" s="190">
        <f t="shared" si="23"/>
        <v>4.3465963695747041</v>
      </c>
      <c r="S196" s="191" t="str">
        <f t="shared" si="35"/>
        <v>13s(N2,R1)</v>
      </c>
      <c r="T196" s="26"/>
      <c r="U196" s="26"/>
      <c r="V196" s="26"/>
      <c r="W196" s="26"/>
      <c r="X196" s="26"/>
      <c r="Y196" s="26"/>
      <c r="Z196" s="26"/>
      <c r="AA196" s="43"/>
      <c r="AB196" s="43"/>
      <c r="AC196" s="26"/>
      <c r="AD196" s="26"/>
      <c r="AE196" s="26"/>
      <c r="AF196" s="26"/>
      <c r="AG196" s="26"/>
      <c r="AH196" s="26"/>
      <c r="AI196" s="26"/>
      <c r="AJ196" s="26"/>
      <c r="AK196" s="26"/>
    </row>
    <row r="197" spans="1:37" ht="15.75" customHeight="1">
      <c r="A197" s="5"/>
      <c r="B197" s="320">
        <v>85</v>
      </c>
      <c r="C197" s="321">
        <v>196</v>
      </c>
      <c r="D197" s="133" t="s">
        <v>194</v>
      </c>
      <c r="E197" s="132" t="s">
        <v>192</v>
      </c>
      <c r="F197" s="174" t="s">
        <v>175</v>
      </c>
      <c r="G197" s="136" t="s">
        <v>37</v>
      </c>
      <c r="H197" s="322">
        <v>2.38</v>
      </c>
      <c r="I197" s="138">
        <v>0</v>
      </c>
      <c r="J197" s="323">
        <v>11</v>
      </c>
      <c r="K197" s="324">
        <v>42.7</v>
      </c>
      <c r="L197" s="141">
        <f t="shared" si="30"/>
        <v>0.2576112412177986</v>
      </c>
      <c r="M197" s="325">
        <f t="shared" si="31"/>
        <v>31.195959964072273</v>
      </c>
      <c r="N197" s="120">
        <v>20</v>
      </c>
      <c r="O197" s="141">
        <f t="shared" si="32"/>
        <v>8.4033613445378155</v>
      </c>
      <c r="P197" s="40">
        <f t="shared" si="33"/>
        <v>2.539302101922658E-10</v>
      </c>
      <c r="Q197" s="513" t="str">
        <f t="shared" si="34"/>
        <v>1</v>
      </c>
      <c r="R197" s="358">
        <f t="shared" si="23"/>
        <v>7.14</v>
      </c>
      <c r="S197" s="250" t="str">
        <f t="shared" si="35"/>
        <v>13s(N2,R1)</v>
      </c>
      <c r="T197" s="26"/>
      <c r="U197" s="26"/>
      <c r="V197" s="26"/>
      <c r="W197" s="26"/>
      <c r="X197" s="26"/>
      <c r="Y197" s="26"/>
      <c r="Z197" s="26"/>
      <c r="AA197" s="43"/>
      <c r="AB197" s="43"/>
      <c r="AC197" s="26"/>
      <c r="AD197" s="26"/>
      <c r="AE197" s="26"/>
      <c r="AF197" s="26"/>
      <c r="AG197" s="26"/>
      <c r="AH197" s="26"/>
      <c r="AI197" s="26"/>
      <c r="AJ197" s="26"/>
      <c r="AK197" s="26"/>
    </row>
    <row r="198" spans="1:37" ht="15.75" customHeight="1">
      <c r="A198" s="5"/>
      <c r="B198" s="326"/>
      <c r="C198" s="295">
        <v>197</v>
      </c>
      <c r="D198" s="147" t="s">
        <v>194</v>
      </c>
      <c r="E198" s="146"/>
      <c r="F198" s="188" t="s">
        <v>176</v>
      </c>
      <c r="G198" s="136" t="s">
        <v>37</v>
      </c>
      <c r="H198" s="322">
        <v>2.58</v>
      </c>
      <c r="I198" s="138">
        <v>0</v>
      </c>
      <c r="J198" s="327">
        <v>11</v>
      </c>
      <c r="K198" s="328">
        <v>42.7</v>
      </c>
      <c r="L198" s="152">
        <f t="shared" si="30"/>
        <v>0.2576112412177986</v>
      </c>
      <c r="M198" s="329">
        <f t="shared" si="31"/>
        <v>31.317880715016464</v>
      </c>
      <c r="N198" s="121">
        <v>20</v>
      </c>
      <c r="O198" s="152">
        <f t="shared" si="32"/>
        <v>7.7519379844961236</v>
      </c>
      <c r="P198" s="54">
        <f t="shared" si="33"/>
        <v>2.0269519396265423E-8</v>
      </c>
      <c r="Q198" s="514" t="str">
        <f t="shared" si="34"/>
        <v>1</v>
      </c>
      <c r="R198" s="190">
        <f t="shared" si="23"/>
        <v>7.74</v>
      </c>
      <c r="S198" s="191" t="str">
        <f t="shared" si="35"/>
        <v>13s(N2,R1)</v>
      </c>
      <c r="T198" s="26"/>
      <c r="U198" s="26"/>
      <c r="V198" s="26"/>
      <c r="W198" s="26"/>
      <c r="X198" s="26"/>
      <c r="Y198" s="26"/>
      <c r="Z198" s="26"/>
      <c r="AA198" s="43"/>
      <c r="AB198" s="43"/>
      <c r="AC198" s="26"/>
      <c r="AD198" s="26"/>
      <c r="AE198" s="26"/>
      <c r="AF198" s="26"/>
      <c r="AG198" s="26"/>
      <c r="AH198" s="26"/>
      <c r="AI198" s="26"/>
      <c r="AJ198" s="26"/>
      <c r="AK198" s="26"/>
    </row>
    <row r="199" spans="1:37" ht="15.75" customHeight="1">
      <c r="A199" s="5"/>
      <c r="B199" s="326"/>
      <c r="C199" s="321">
        <v>198</v>
      </c>
      <c r="D199" s="133" t="s">
        <v>194</v>
      </c>
      <c r="E199" s="132" t="s">
        <v>193</v>
      </c>
      <c r="F199" s="174" t="s">
        <v>175</v>
      </c>
      <c r="G199" s="136" t="s">
        <v>37</v>
      </c>
      <c r="H199" s="322">
        <v>3.86</v>
      </c>
      <c r="I199" s="138">
        <v>1</v>
      </c>
      <c r="J199" s="323">
        <v>11</v>
      </c>
      <c r="K199" s="324">
        <v>42.7</v>
      </c>
      <c r="L199" s="141">
        <f t="shared" si="30"/>
        <v>0.2576112412177986</v>
      </c>
      <c r="M199" s="325">
        <f t="shared" si="31"/>
        <v>32.313214119304199</v>
      </c>
      <c r="N199" s="100">
        <v>20</v>
      </c>
      <c r="O199" s="141">
        <f t="shared" si="32"/>
        <v>4.9222797927461137</v>
      </c>
      <c r="P199" s="40">
        <f t="shared" si="33"/>
        <v>3.1049188013465567E-2</v>
      </c>
      <c r="Q199" s="513" t="str">
        <f t="shared" si="34"/>
        <v>4</v>
      </c>
      <c r="R199" s="358">
        <f t="shared" si="23"/>
        <v>11.623097693816394</v>
      </c>
      <c r="S199" s="250" t="str">
        <f t="shared" si="35"/>
        <v>13s/22s/R4s/41s(N4,R1/N2,R2)</v>
      </c>
      <c r="T199" s="26"/>
      <c r="U199" s="26"/>
      <c r="V199" s="26"/>
      <c r="W199" s="26"/>
      <c r="X199" s="26"/>
      <c r="Y199" s="26"/>
      <c r="Z199" s="26"/>
      <c r="AA199" s="43"/>
      <c r="AB199" s="43"/>
      <c r="AC199" s="26"/>
      <c r="AD199" s="26"/>
      <c r="AE199" s="26"/>
      <c r="AF199" s="26"/>
      <c r="AG199" s="26"/>
      <c r="AH199" s="26"/>
      <c r="AI199" s="26"/>
      <c r="AJ199" s="26"/>
      <c r="AK199" s="26"/>
    </row>
    <row r="200" spans="1:37" ht="15.75" customHeight="1">
      <c r="A200" s="5"/>
      <c r="B200" s="330"/>
      <c r="C200" s="295">
        <v>199</v>
      </c>
      <c r="D200" s="147" t="s">
        <v>194</v>
      </c>
      <c r="E200" s="146"/>
      <c r="F200" s="188" t="s">
        <v>176</v>
      </c>
      <c r="G200" s="136" t="s">
        <v>37</v>
      </c>
      <c r="H200" s="322">
        <v>3.73</v>
      </c>
      <c r="I200" s="138">
        <v>1</v>
      </c>
      <c r="J200" s="327">
        <v>11</v>
      </c>
      <c r="K200" s="328">
        <v>42.7</v>
      </c>
      <c r="L200" s="152">
        <f t="shared" si="30"/>
        <v>0.2576112412177986</v>
      </c>
      <c r="M200" s="329">
        <f t="shared" si="31"/>
        <v>32.195695260080967</v>
      </c>
      <c r="N200" s="121">
        <v>20</v>
      </c>
      <c r="O200" s="152">
        <f t="shared" si="32"/>
        <v>5.0938337801608577</v>
      </c>
      <c r="P200" s="54">
        <f t="shared" si="33"/>
        <v>1.6292387789151874E-2</v>
      </c>
      <c r="Q200" s="514" t="str">
        <f t="shared" si="34"/>
        <v>3</v>
      </c>
      <c r="R200" s="190">
        <f t="shared" ref="R200:R263" si="36">SQRT(POWER(3,2)*POWER(H200,2)+POWER(I200,2))</f>
        <v>11.234593895642156</v>
      </c>
      <c r="S200" s="191" t="str">
        <f t="shared" si="35"/>
        <v>13s/22s/R4s(N2,R1)</v>
      </c>
      <c r="T200" s="26"/>
      <c r="U200" s="26"/>
      <c r="V200" s="26"/>
      <c r="W200" s="26"/>
      <c r="X200" s="26"/>
      <c r="Y200" s="26"/>
      <c r="Z200" s="26"/>
      <c r="AA200" s="43"/>
      <c r="AB200" s="43"/>
      <c r="AC200" s="26"/>
      <c r="AD200" s="26"/>
      <c r="AE200" s="26"/>
      <c r="AF200" s="26"/>
      <c r="AG200" s="26"/>
      <c r="AH200" s="26"/>
      <c r="AI200" s="26"/>
      <c r="AJ200" s="26"/>
      <c r="AK200" s="26"/>
    </row>
    <row r="201" spans="1:37" ht="15.75" customHeight="1">
      <c r="A201" s="5"/>
      <c r="B201" s="320">
        <v>86</v>
      </c>
      <c r="C201" s="321">
        <v>200</v>
      </c>
      <c r="D201" s="133" t="s">
        <v>195</v>
      </c>
      <c r="E201" s="132" t="s">
        <v>192</v>
      </c>
      <c r="F201" s="174" t="s">
        <v>175</v>
      </c>
      <c r="G201" s="136" t="s">
        <v>37</v>
      </c>
      <c r="H201" s="322">
        <v>2.66</v>
      </c>
      <c r="I201" s="138">
        <v>2</v>
      </c>
      <c r="J201" s="323">
        <v>23</v>
      </c>
      <c r="K201" s="324">
        <v>27.4</v>
      </c>
      <c r="L201" s="141">
        <f t="shared" si="30"/>
        <v>0.83941605839416067</v>
      </c>
      <c r="M201" s="325">
        <f t="shared" si="31"/>
        <v>64.177691216808356</v>
      </c>
      <c r="N201" s="120">
        <v>20</v>
      </c>
      <c r="O201" s="141">
        <f t="shared" si="32"/>
        <v>6.7669172932330826</v>
      </c>
      <c r="P201" s="40">
        <f t="shared" si="33"/>
        <v>6.9366835608875022E-6</v>
      </c>
      <c r="Q201" s="513" t="str">
        <f t="shared" si="34"/>
        <v>1</v>
      </c>
      <c r="R201" s="358">
        <f t="shared" si="36"/>
        <v>8.2268098312772491</v>
      </c>
      <c r="S201" s="250" t="str">
        <f t="shared" si="35"/>
        <v>13s(N2,R1)</v>
      </c>
      <c r="T201" s="26"/>
      <c r="U201" s="26"/>
      <c r="V201" s="26"/>
      <c r="W201" s="26"/>
      <c r="X201" s="26"/>
      <c r="Y201" s="26"/>
      <c r="Z201" s="26"/>
      <c r="AA201" s="43"/>
      <c r="AB201" s="43"/>
      <c r="AC201" s="26"/>
      <c r="AD201" s="26"/>
      <c r="AE201" s="26"/>
      <c r="AF201" s="26"/>
      <c r="AG201" s="26"/>
      <c r="AH201" s="26"/>
      <c r="AI201" s="26"/>
      <c r="AJ201" s="26"/>
      <c r="AK201" s="26"/>
    </row>
    <row r="202" spans="1:37" ht="15.75" customHeight="1">
      <c r="A202" s="5"/>
      <c r="B202" s="326"/>
      <c r="C202" s="295">
        <v>201</v>
      </c>
      <c r="D202" s="147" t="s">
        <v>195</v>
      </c>
      <c r="E202" s="146"/>
      <c r="F202" s="188" t="s">
        <v>176</v>
      </c>
      <c r="G202" s="136" t="s">
        <v>37</v>
      </c>
      <c r="H202" s="322">
        <v>1.94</v>
      </c>
      <c r="I202" s="138">
        <v>1</v>
      </c>
      <c r="J202" s="327">
        <v>23</v>
      </c>
      <c r="K202" s="328">
        <v>27.4</v>
      </c>
      <c r="L202" s="152">
        <f t="shared" si="30"/>
        <v>0.83941605839416067</v>
      </c>
      <c r="M202" s="329">
        <f t="shared" si="31"/>
        <v>63.979131687762063</v>
      </c>
      <c r="N202" s="121">
        <v>20</v>
      </c>
      <c r="O202" s="152">
        <f t="shared" si="32"/>
        <v>9.7938144329896915</v>
      </c>
      <c r="P202" s="54">
        <f t="shared" si="33"/>
        <v>0</v>
      </c>
      <c r="Q202" s="514" t="str">
        <f t="shared" si="34"/>
        <v>1</v>
      </c>
      <c r="R202" s="190">
        <f t="shared" si="36"/>
        <v>5.9052857678523907</v>
      </c>
      <c r="S202" s="191" t="str">
        <f t="shared" si="35"/>
        <v>13s(N2,R1)</v>
      </c>
      <c r="T202" s="26"/>
      <c r="U202" s="26"/>
      <c r="V202" s="26"/>
      <c r="W202" s="26"/>
      <c r="X202" s="26"/>
      <c r="Y202" s="26"/>
      <c r="Z202" s="26"/>
      <c r="AA202" s="43"/>
      <c r="AB202" s="43"/>
      <c r="AC202" s="26"/>
      <c r="AD202" s="26"/>
      <c r="AE202" s="26"/>
      <c r="AF202" s="26"/>
      <c r="AG202" s="26"/>
      <c r="AH202" s="26"/>
      <c r="AI202" s="26"/>
      <c r="AJ202" s="26"/>
      <c r="AK202" s="26"/>
    </row>
    <row r="203" spans="1:37" ht="15.75" customHeight="1">
      <c r="A203" s="5"/>
      <c r="B203" s="326"/>
      <c r="C203" s="321">
        <v>202</v>
      </c>
      <c r="D203" s="133" t="s">
        <v>195</v>
      </c>
      <c r="E203" s="132" t="s">
        <v>193</v>
      </c>
      <c r="F203" s="174" t="s">
        <v>175</v>
      </c>
      <c r="G203" s="136" t="s">
        <v>37</v>
      </c>
      <c r="H203" s="322">
        <v>2.17</v>
      </c>
      <c r="I203" s="138">
        <v>2</v>
      </c>
      <c r="J203" s="323">
        <v>23</v>
      </c>
      <c r="K203" s="324">
        <v>27.4</v>
      </c>
      <c r="L203" s="141">
        <f t="shared" si="30"/>
        <v>0.83941605839416067</v>
      </c>
      <c r="M203" s="325">
        <f t="shared" si="31"/>
        <v>64.035866672357926</v>
      </c>
      <c r="N203" s="100">
        <v>20</v>
      </c>
      <c r="O203" s="141">
        <f t="shared" si="32"/>
        <v>8.2949308755760374</v>
      </c>
      <c r="P203" s="40">
        <f t="shared" si="33"/>
        <v>5.4182214270781515E-10</v>
      </c>
      <c r="Q203" s="513" t="str">
        <f t="shared" si="34"/>
        <v>1</v>
      </c>
      <c r="R203" s="358">
        <f t="shared" si="36"/>
        <v>6.8102936794238174</v>
      </c>
      <c r="S203" s="250" t="str">
        <f t="shared" si="35"/>
        <v>13s(N2,R1)</v>
      </c>
      <c r="T203" s="26"/>
      <c r="U203" s="26"/>
      <c r="V203" s="26"/>
      <c r="W203" s="26"/>
      <c r="X203" s="26"/>
      <c r="Y203" s="26"/>
      <c r="Z203" s="26"/>
      <c r="AA203" s="43"/>
      <c r="AB203" s="43"/>
      <c r="AC203" s="26"/>
      <c r="AD203" s="26"/>
      <c r="AE203" s="26"/>
      <c r="AF203" s="26"/>
      <c r="AG203" s="26"/>
      <c r="AH203" s="26"/>
      <c r="AI203" s="26"/>
      <c r="AJ203" s="26"/>
      <c r="AK203" s="26"/>
    </row>
    <row r="204" spans="1:37" ht="15.75" customHeight="1">
      <c r="A204" s="5"/>
      <c r="B204" s="330"/>
      <c r="C204" s="295">
        <v>203</v>
      </c>
      <c r="D204" s="147" t="s">
        <v>195</v>
      </c>
      <c r="E204" s="146"/>
      <c r="F204" s="188" t="s">
        <v>176</v>
      </c>
      <c r="G204" s="136" t="s">
        <v>37</v>
      </c>
      <c r="H204" s="322">
        <v>1.1000000000000001</v>
      </c>
      <c r="I204" s="138">
        <v>1</v>
      </c>
      <c r="J204" s="327">
        <v>23</v>
      </c>
      <c r="K204" s="328">
        <v>27.4</v>
      </c>
      <c r="L204" s="152">
        <f t="shared" si="30"/>
        <v>0.83941605839416067</v>
      </c>
      <c r="M204" s="329">
        <f t="shared" si="31"/>
        <v>63.825617678170573</v>
      </c>
      <c r="N204" s="100">
        <v>20</v>
      </c>
      <c r="O204" s="152">
        <f t="shared" si="32"/>
        <v>17.27272727272727</v>
      </c>
      <c r="P204" s="54">
        <f t="shared" si="33"/>
        <v>0</v>
      </c>
      <c r="Q204" s="514" t="str">
        <f t="shared" si="34"/>
        <v>1</v>
      </c>
      <c r="R204" s="190">
        <f t="shared" si="36"/>
        <v>3.4481879299133338</v>
      </c>
      <c r="S204" s="191" t="str">
        <f t="shared" si="35"/>
        <v>13s(N2,R1)</v>
      </c>
      <c r="T204" s="26"/>
      <c r="U204" s="26"/>
      <c r="V204" s="26"/>
      <c r="W204" s="26"/>
      <c r="X204" s="26"/>
      <c r="Y204" s="26"/>
      <c r="Z204" s="26"/>
      <c r="AA204" s="43"/>
      <c r="AB204" s="43"/>
      <c r="AC204" s="26"/>
      <c r="AD204" s="26"/>
      <c r="AE204" s="26"/>
      <c r="AF204" s="26"/>
      <c r="AG204" s="26"/>
      <c r="AH204" s="26"/>
      <c r="AI204" s="26"/>
      <c r="AJ204" s="26"/>
      <c r="AK204" s="26"/>
    </row>
    <row r="205" spans="1:37" ht="15.75" customHeight="1">
      <c r="A205" s="5"/>
      <c r="B205" s="320">
        <v>87</v>
      </c>
      <c r="C205" s="321">
        <v>204</v>
      </c>
      <c r="D205" s="133" t="s">
        <v>196</v>
      </c>
      <c r="E205" s="132" t="s">
        <v>192</v>
      </c>
      <c r="F205" s="174" t="s">
        <v>175</v>
      </c>
      <c r="G205" s="136" t="s">
        <v>37</v>
      </c>
      <c r="H205" s="322">
        <v>3.62</v>
      </c>
      <c r="I205" s="138">
        <v>2</v>
      </c>
      <c r="J205" s="324">
        <v>9.25</v>
      </c>
      <c r="K205" s="331">
        <v>22.05</v>
      </c>
      <c r="L205" s="332">
        <f t="shared" si="30"/>
        <v>0.41950113378684806</v>
      </c>
      <c r="M205" s="333">
        <f t="shared" si="31"/>
        <v>27.533207696888496</v>
      </c>
      <c r="N205" s="334">
        <v>20</v>
      </c>
      <c r="O205" s="141">
        <f t="shared" si="32"/>
        <v>4.972375690607735</v>
      </c>
      <c r="P205" s="40">
        <f t="shared" si="33"/>
        <v>2.5793692984887873E-2</v>
      </c>
      <c r="Q205" s="513" t="str">
        <f t="shared" si="34"/>
        <v>4</v>
      </c>
      <c r="R205" s="358">
        <f t="shared" si="36"/>
        <v>11.042626499162235</v>
      </c>
      <c r="S205" s="250" t="str">
        <f t="shared" si="35"/>
        <v>13s/22s/R4s/41s(N4,R1/N2,R2)</v>
      </c>
      <c r="T205" s="26"/>
      <c r="U205" s="26"/>
      <c r="V205" s="26"/>
      <c r="W205" s="26"/>
      <c r="X205" s="26"/>
      <c r="Y205" s="26"/>
      <c r="Z205" s="26"/>
      <c r="AA205" s="43"/>
      <c r="AB205" s="43"/>
      <c r="AC205" s="26"/>
      <c r="AD205" s="26"/>
      <c r="AE205" s="26"/>
      <c r="AF205" s="26"/>
      <c r="AG205" s="26"/>
      <c r="AH205" s="26"/>
      <c r="AI205" s="26"/>
      <c r="AJ205" s="26"/>
      <c r="AK205" s="26"/>
    </row>
    <row r="206" spans="1:37" ht="15.75" customHeight="1">
      <c r="A206" s="5"/>
      <c r="B206" s="326"/>
      <c r="C206" s="295">
        <v>205</v>
      </c>
      <c r="D206" s="147" t="s">
        <v>196</v>
      </c>
      <c r="E206" s="146"/>
      <c r="F206" s="188" t="s">
        <v>176</v>
      </c>
      <c r="G206" s="136" t="s">
        <v>37</v>
      </c>
      <c r="H206" s="322">
        <v>4.3099999999999996</v>
      </c>
      <c r="I206" s="138">
        <v>1</v>
      </c>
      <c r="J206" s="335">
        <v>9.25</v>
      </c>
      <c r="K206" s="336">
        <v>22.05</v>
      </c>
      <c r="L206" s="176">
        <f t="shared" si="30"/>
        <v>0.41950113378684806</v>
      </c>
      <c r="M206" s="337">
        <f t="shared" si="31"/>
        <v>28.286351682746222</v>
      </c>
      <c r="N206" s="338">
        <v>20</v>
      </c>
      <c r="O206" s="162">
        <f t="shared" si="32"/>
        <v>4.4083526682134577</v>
      </c>
      <c r="P206" s="54">
        <f t="shared" si="33"/>
        <v>0.18166916785441467</v>
      </c>
      <c r="Q206" s="514" t="str">
        <f t="shared" si="34"/>
        <v>4</v>
      </c>
      <c r="R206" s="190">
        <f t="shared" si="36"/>
        <v>12.968612107700652</v>
      </c>
      <c r="S206" s="191" t="str">
        <f t="shared" si="35"/>
        <v>13s/22s/R4s/41s(N4,R1/N2,R2)</v>
      </c>
      <c r="T206" s="26"/>
      <c r="U206" s="26"/>
      <c r="V206" s="26"/>
      <c r="W206" s="26"/>
      <c r="X206" s="26"/>
      <c r="Y206" s="26"/>
      <c r="Z206" s="26"/>
      <c r="AA206" s="43"/>
      <c r="AB206" s="43"/>
      <c r="AC206" s="26"/>
      <c r="AD206" s="26"/>
      <c r="AE206" s="26"/>
      <c r="AF206" s="26"/>
      <c r="AG206" s="26"/>
      <c r="AH206" s="26"/>
      <c r="AI206" s="26"/>
      <c r="AJ206" s="26"/>
      <c r="AK206" s="26"/>
    </row>
    <row r="207" spans="1:37" ht="15.75" customHeight="1">
      <c r="A207" s="5"/>
      <c r="B207" s="326"/>
      <c r="C207" s="321">
        <v>206</v>
      </c>
      <c r="D207" s="133" t="s">
        <v>196</v>
      </c>
      <c r="E207" s="132" t="s">
        <v>193</v>
      </c>
      <c r="F207" s="174" t="s">
        <v>175</v>
      </c>
      <c r="G207" s="136" t="s">
        <v>99</v>
      </c>
      <c r="H207" s="322">
        <v>3.18</v>
      </c>
      <c r="I207" s="138">
        <v>1</v>
      </c>
      <c r="J207" s="324">
        <v>9.25</v>
      </c>
      <c r="K207" s="331">
        <v>22.05</v>
      </c>
      <c r="L207" s="332">
        <f t="shared" si="30"/>
        <v>0.41950113378684806</v>
      </c>
      <c r="M207" s="333">
        <f t="shared" si="31"/>
        <v>27.1125320042227</v>
      </c>
      <c r="N207" s="334">
        <v>20</v>
      </c>
      <c r="O207" s="141">
        <f t="shared" si="32"/>
        <v>5.9748427672955975</v>
      </c>
      <c r="P207" s="40">
        <f t="shared" si="33"/>
        <v>3.8233781398666622E-4</v>
      </c>
      <c r="Q207" s="513" t="str">
        <f t="shared" si="34"/>
        <v>3</v>
      </c>
      <c r="R207" s="358">
        <f t="shared" si="36"/>
        <v>9.59226771936647</v>
      </c>
      <c r="S207" s="250" t="str">
        <f t="shared" si="35"/>
        <v>13s/22s/R4s(N2,R1)</v>
      </c>
      <c r="T207" s="26"/>
      <c r="U207" s="26"/>
      <c r="V207" s="26"/>
      <c r="W207" s="26"/>
      <c r="X207" s="26"/>
      <c r="Y207" s="26"/>
      <c r="Z207" s="26"/>
      <c r="AA207" s="43"/>
      <c r="AB207" s="43"/>
      <c r="AC207" s="26"/>
      <c r="AD207" s="26"/>
      <c r="AE207" s="26"/>
      <c r="AF207" s="26"/>
      <c r="AG207" s="26"/>
      <c r="AH207" s="26"/>
      <c r="AI207" s="26"/>
      <c r="AJ207" s="26"/>
      <c r="AK207" s="26"/>
    </row>
    <row r="208" spans="1:37" ht="15.75" customHeight="1">
      <c r="A208" s="5"/>
      <c r="B208" s="330"/>
      <c r="C208" s="295">
        <v>207</v>
      </c>
      <c r="D208" s="159" t="s">
        <v>196</v>
      </c>
      <c r="E208" s="146"/>
      <c r="F208" s="188" t="s">
        <v>176</v>
      </c>
      <c r="G208" s="136" t="s">
        <v>99</v>
      </c>
      <c r="H208" s="322">
        <v>3.58</v>
      </c>
      <c r="I208" s="138">
        <v>1</v>
      </c>
      <c r="J208" s="335">
        <v>9.25</v>
      </c>
      <c r="K208" s="336">
        <v>22.05</v>
      </c>
      <c r="L208" s="176">
        <f t="shared" si="30"/>
        <v>0.41950113378684806</v>
      </c>
      <c r="M208" s="337">
        <f t="shared" si="31"/>
        <v>27.492994825591484</v>
      </c>
      <c r="N208" s="339">
        <v>20</v>
      </c>
      <c r="O208" s="162">
        <f t="shared" si="32"/>
        <v>5.3072625698324023</v>
      </c>
      <c r="P208" s="54">
        <f t="shared" si="33"/>
        <v>7.0256767508491977E-3</v>
      </c>
      <c r="Q208" s="514" t="str">
        <f t="shared" si="34"/>
        <v>3</v>
      </c>
      <c r="R208" s="190">
        <f t="shared" si="36"/>
        <v>10.786454468452551</v>
      </c>
      <c r="S208" s="191" t="str">
        <f t="shared" si="35"/>
        <v>13s/22s/R4s(N2,R1)</v>
      </c>
      <c r="T208" s="26"/>
      <c r="U208" s="26"/>
      <c r="V208" s="26"/>
      <c r="W208" s="26"/>
      <c r="X208" s="26"/>
      <c r="Y208" s="26"/>
      <c r="Z208" s="26"/>
      <c r="AA208" s="43"/>
      <c r="AB208" s="43"/>
      <c r="AC208" s="26"/>
      <c r="AD208" s="26"/>
      <c r="AE208" s="26"/>
      <c r="AF208" s="26"/>
      <c r="AG208" s="26"/>
      <c r="AH208" s="26"/>
      <c r="AI208" s="26"/>
      <c r="AJ208" s="26"/>
      <c r="AK208" s="26"/>
    </row>
    <row r="209" spans="1:37" ht="15.75" customHeight="1">
      <c r="A209" s="5"/>
      <c r="B209" s="320">
        <v>88</v>
      </c>
      <c r="C209" s="173">
        <v>208</v>
      </c>
      <c r="D209" s="192" t="s">
        <v>197</v>
      </c>
      <c r="E209" s="340" t="s">
        <v>198</v>
      </c>
      <c r="F209" s="341" t="s">
        <v>199</v>
      </c>
      <c r="G209" s="136">
        <v>14</v>
      </c>
      <c r="H209" s="183">
        <v>11.8</v>
      </c>
      <c r="I209" s="138">
        <v>0</v>
      </c>
      <c r="J209" s="621"/>
      <c r="K209" s="622"/>
      <c r="L209" s="622"/>
      <c r="M209" s="622"/>
      <c r="N209" s="622"/>
      <c r="O209" s="622"/>
      <c r="P209" s="622"/>
      <c r="Q209" s="623"/>
      <c r="R209" s="358">
        <f t="shared" si="36"/>
        <v>35.4</v>
      </c>
      <c r="S209" s="250"/>
      <c r="T209" s="26"/>
      <c r="U209" s="26"/>
      <c r="V209" s="26"/>
      <c r="W209" s="26"/>
      <c r="X209" s="26"/>
      <c r="Y209" s="26"/>
      <c r="Z209" s="26"/>
      <c r="AA209" s="43"/>
      <c r="AB209" s="43"/>
      <c r="AC209" s="26"/>
      <c r="AD209" s="26"/>
      <c r="AE209" s="26"/>
      <c r="AF209" s="26"/>
      <c r="AG209" s="26"/>
      <c r="AH209" s="26"/>
      <c r="AI209" s="26"/>
      <c r="AJ209" s="26"/>
      <c r="AK209" s="26"/>
    </row>
    <row r="210" spans="1:37" ht="15.75" customHeight="1">
      <c r="A210" s="5"/>
      <c r="B210" s="330"/>
      <c r="C210" s="342">
        <v>209</v>
      </c>
      <c r="D210" s="193" t="s">
        <v>197</v>
      </c>
      <c r="E210" s="343"/>
      <c r="F210" s="341" t="s">
        <v>199</v>
      </c>
      <c r="G210" s="136">
        <v>14</v>
      </c>
      <c r="H210" s="183">
        <v>22.3</v>
      </c>
      <c r="I210" s="138">
        <v>0</v>
      </c>
      <c r="J210" s="595" t="s">
        <v>66</v>
      </c>
      <c r="K210" s="596"/>
      <c r="L210" s="596"/>
      <c r="M210" s="596"/>
      <c r="N210" s="596"/>
      <c r="O210" s="596"/>
      <c r="P210" s="596"/>
      <c r="Q210" s="597"/>
      <c r="R210" s="190">
        <f t="shared" si="36"/>
        <v>66.900000000000006</v>
      </c>
      <c r="S210" s="194" t="s">
        <v>66</v>
      </c>
      <c r="T210" s="26"/>
      <c r="U210" s="26"/>
      <c r="V210" s="26"/>
      <c r="W210" s="26"/>
      <c r="X210" s="26"/>
      <c r="Y210" s="26"/>
      <c r="Z210" s="26"/>
      <c r="AA210" s="43"/>
      <c r="AB210" s="43"/>
      <c r="AC210" s="26"/>
      <c r="AD210" s="26"/>
      <c r="AE210" s="26"/>
      <c r="AF210" s="26"/>
      <c r="AG210" s="26"/>
      <c r="AH210" s="26"/>
      <c r="AI210" s="26"/>
      <c r="AJ210" s="26"/>
      <c r="AK210" s="26"/>
    </row>
    <row r="211" spans="1:37" ht="15.75" customHeight="1">
      <c r="A211" s="5"/>
      <c r="B211" s="320">
        <v>89</v>
      </c>
      <c r="C211" s="321">
        <v>210</v>
      </c>
      <c r="D211" s="159" t="s">
        <v>200</v>
      </c>
      <c r="E211" s="132" t="s">
        <v>174</v>
      </c>
      <c r="F211" s="174" t="s">
        <v>175</v>
      </c>
      <c r="G211" s="136" t="s">
        <v>37</v>
      </c>
      <c r="H211" s="322">
        <v>4.66</v>
      </c>
      <c r="I211" s="138">
        <v>1</v>
      </c>
      <c r="J211" s="336">
        <v>6.35</v>
      </c>
      <c r="K211" s="335">
        <v>30.7</v>
      </c>
      <c r="L211" s="162">
        <f t="shared" ref="L211:L220" si="37">J211/K211</f>
        <v>0.20684039087947881</v>
      </c>
      <c r="M211" s="386">
        <f t="shared" ref="M211:M220" si="38">SQRT(POWER(H211,2)+POWER(J211,2))*1.96*SQRT(2)</f>
        <v>21.832341375125118</v>
      </c>
      <c r="N211" s="512">
        <v>19.614315191235423</v>
      </c>
      <c r="O211" s="162">
        <f t="shared" ref="O211:O228" si="39">(N211-I211)/H211</f>
        <v>3.9944882384625373</v>
      </c>
      <c r="P211" s="112">
        <f t="shared" ref="P211:P228" si="40" xml:space="preserve"> ((1-NORMSDIST(O211-1.5))*1000000)/10000</f>
        <v>0.63069453384664298</v>
      </c>
      <c r="Q211" s="513" t="str">
        <f t="shared" ref="Q211:Q228" si="41">IF(O211&gt;6,"1",(IF(O211&gt;6,"1",IF(O211=6,"2",IF(O211&gt;=5,"3",IF(O211&gt;=3.7,"4",IF(O211&gt;=3.5,"5", IF(O211&gt;=3,"6", IF(O211&gt;=2.5,"7", IF(O211&gt;=2,"8",IF(O211&gt;=1.5,"9",IF(O211&gt;=1,"10","UN"))))))))))))</f>
        <v>4</v>
      </c>
      <c r="R211" s="358">
        <f t="shared" si="36"/>
        <v>14.015719746056568</v>
      </c>
      <c r="S211" s="178" t="str">
        <f t="shared" ref="S211:S228" si="42">IF(O211&gt;=6,"13s(N2,R1)",(IF(O211&gt;=6,"13s(N2,R1)",IF(O211&gt;=5,"13s/22s/R4s(N2,R1)",IF(O211&gt;=4,"13s/22s/R4s/41s(N4,R1/N2,R2)",IF(O211&gt;=3,"13s/22s/R4s/41s/8x(N4R2/N2R4)",IF(O211&gt;=2,"13s/22s/R4s/41s/10x(N5R2/N2R5)","Unaceptable")))))))</f>
        <v>13s/22s/R4s/41s/8x(N4R2/N2R4)</v>
      </c>
      <c r="T211" s="26"/>
      <c r="U211" s="26"/>
      <c r="V211" s="26"/>
      <c r="W211" s="26"/>
      <c r="X211" s="26"/>
      <c r="Y211" s="26"/>
      <c r="Z211" s="26"/>
      <c r="AA211" s="43"/>
      <c r="AB211" s="43"/>
      <c r="AC211" s="26"/>
      <c r="AD211" s="26"/>
      <c r="AE211" s="26"/>
      <c r="AF211" s="26"/>
      <c r="AG211" s="26"/>
      <c r="AH211" s="26"/>
      <c r="AI211" s="26"/>
      <c r="AJ211" s="26"/>
      <c r="AK211" s="26"/>
    </row>
    <row r="212" spans="1:37" ht="15.75" customHeight="1">
      <c r="A212" s="5"/>
      <c r="B212" s="326"/>
      <c r="C212" s="295">
        <v>211</v>
      </c>
      <c r="D212" s="147" t="s">
        <v>200</v>
      </c>
      <c r="E212" s="146"/>
      <c r="F212" s="188" t="s">
        <v>176</v>
      </c>
      <c r="G212" s="136" t="s">
        <v>37</v>
      </c>
      <c r="H212" s="322">
        <v>4.4800000000000004</v>
      </c>
      <c r="I212" s="138">
        <v>2</v>
      </c>
      <c r="J212" s="345">
        <v>6.35</v>
      </c>
      <c r="K212" s="328">
        <v>30.7</v>
      </c>
      <c r="L212" s="152">
        <f t="shared" si="37"/>
        <v>0.20684039087947881</v>
      </c>
      <c r="M212" s="329">
        <f t="shared" si="38"/>
        <v>21.540908274258076</v>
      </c>
      <c r="N212" s="346">
        <v>19.614315191235423</v>
      </c>
      <c r="O212" s="152">
        <f t="shared" si="39"/>
        <v>3.9317667837579067</v>
      </c>
      <c r="P212" s="54">
        <f t="shared" si="40"/>
        <v>0.75126892279586688</v>
      </c>
      <c r="Q212" s="514" t="str">
        <f t="shared" si="41"/>
        <v>4</v>
      </c>
      <c r="R212" s="190">
        <f t="shared" si="36"/>
        <v>13.587994701205915</v>
      </c>
      <c r="S212" s="191" t="str">
        <f t="shared" si="42"/>
        <v>13s/22s/R4s/41s/8x(N4R2/N2R4)</v>
      </c>
      <c r="T212" s="26"/>
      <c r="U212" s="26"/>
      <c r="V212" s="26"/>
      <c r="W212" s="26"/>
      <c r="X212" s="26"/>
      <c r="Y212" s="26"/>
      <c r="Z212" s="26"/>
      <c r="AA212" s="43"/>
      <c r="AB212" s="43"/>
      <c r="AC212" s="26"/>
      <c r="AD212" s="26"/>
      <c r="AE212" s="26"/>
      <c r="AF212" s="26"/>
      <c r="AG212" s="26"/>
      <c r="AH212" s="26"/>
      <c r="AI212" s="26"/>
      <c r="AJ212" s="26"/>
      <c r="AK212" s="26"/>
    </row>
    <row r="213" spans="1:37" ht="15.75" customHeight="1">
      <c r="A213" s="5"/>
      <c r="B213" s="326"/>
      <c r="C213" s="321">
        <v>212</v>
      </c>
      <c r="D213" s="133" t="s">
        <v>200</v>
      </c>
      <c r="E213" s="132" t="s">
        <v>177</v>
      </c>
      <c r="F213" s="174" t="s">
        <v>175</v>
      </c>
      <c r="G213" s="136" t="s">
        <v>37</v>
      </c>
      <c r="H213" s="322">
        <v>4.22</v>
      </c>
      <c r="I213" s="138">
        <v>2</v>
      </c>
      <c r="J213" s="323">
        <v>6.35</v>
      </c>
      <c r="K213" s="324">
        <v>30.7</v>
      </c>
      <c r="L213" s="141">
        <f t="shared" si="37"/>
        <v>0.20684039087947881</v>
      </c>
      <c r="M213" s="325">
        <f t="shared" si="38"/>
        <v>21.133653987893339</v>
      </c>
      <c r="N213" s="344">
        <v>19.614315191235423</v>
      </c>
      <c r="O213" s="347">
        <f t="shared" si="39"/>
        <v>4.1740083391553142</v>
      </c>
      <c r="P213" s="40">
        <f t="shared" si="40"/>
        <v>0.37475293864025483</v>
      </c>
      <c r="Q213" s="513" t="str">
        <f t="shared" si="41"/>
        <v>4</v>
      </c>
      <c r="R213" s="358">
        <f t="shared" si="36"/>
        <v>12.817004330185739</v>
      </c>
      <c r="S213" s="250" t="str">
        <f t="shared" si="42"/>
        <v>13s/22s/R4s/41s(N4,R1/N2,R2)</v>
      </c>
      <c r="T213" s="26"/>
      <c r="U213" s="26"/>
      <c r="V213" s="26"/>
      <c r="W213" s="26"/>
      <c r="X213" s="26"/>
      <c r="Y213" s="26"/>
      <c r="Z213" s="26"/>
      <c r="AA213" s="43"/>
      <c r="AB213" s="43"/>
      <c r="AC213" s="26"/>
      <c r="AD213" s="26"/>
      <c r="AE213" s="26"/>
      <c r="AF213" s="26"/>
      <c r="AG213" s="26"/>
      <c r="AH213" s="26"/>
      <c r="AI213" s="26"/>
      <c r="AJ213" s="26"/>
      <c r="AK213" s="26"/>
    </row>
    <row r="214" spans="1:37" ht="15.75" customHeight="1">
      <c r="A214" s="5"/>
      <c r="B214" s="330"/>
      <c r="C214" s="295">
        <v>213</v>
      </c>
      <c r="D214" s="147" t="s">
        <v>200</v>
      </c>
      <c r="E214" s="146"/>
      <c r="F214" s="188" t="s">
        <v>176</v>
      </c>
      <c r="G214" s="136" t="s">
        <v>37</v>
      </c>
      <c r="H214" s="322">
        <v>4.2</v>
      </c>
      <c r="I214" s="138">
        <v>3</v>
      </c>
      <c r="J214" s="327">
        <v>6.35</v>
      </c>
      <c r="K214" s="328">
        <v>30.7</v>
      </c>
      <c r="L214" s="152">
        <f t="shared" si="37"/>
        <v>0.20684039087947881</v>
      </c>
      <c r="M214" s="329">
        <f t="shared" si="38"/>
        <v>21.103020636866187</v>
      </c>
      <c r="N214" s="346">
        <v>19.614315191235423</v>
      </c>
      <c r="O214" s="348">
        <f t="shared" si="39"/>
        <v>3.9557893312465291</v>
      </c>
      <c r="P214" s="54">
        <f t="shared" si="40"/>
        <v>0.70287769901111741</v>
      </c>
      <c r="Q214" s="514" t="str">
        <f t="shared" si="41"/>
        <v>4</v>
      </c>
      <c r="R214" s="190">
        <f t="shared" si="36"/>
        <v>12.952219886953742</v>
      </c>
      <c r="S214" s="191" t="str">
        <f t="shared" si="42"/>
        <v>13s/22s/R4s/41s/8x(N4R2/N2R4)</v>
      </c>
      <c r="T214" s="26"/>
      <c r="U214" s="26"/>
      <c r="V214" s="26"/>
      <c r="W214" s="26"/>
      <c r="X214" s="26"/>
      <c r="Y214" s="26"/>
      <c r="Z214" s="26"/>
      <c r="AA214" s="43"/>
      <c r="AB214" s="43"/>
      <c r="AC214" s="26"/>
      <c r="AD214" s="26"/>
      <c r="AE214" s="26"/>
      <c r="AF214" s="26"/>
      <c r="AG214" s="26"/>
      <c r="AH214" s="26"/>
      <c r="AI214" s="26"/>
      <c r="AJ214" s="26"/>
      <c r="AK214" s="26"/>
    </row>
    <row r="215" spans="1:37" ht="15.75" customHeight="1">
      <c r="A215" s="5"/>
      <c r="B215" s="320">
        <v>90</v>
      </c>
      <c r="C215" s="321">
        <v>214</v>
      </c>
      <c r="D215" s="133" t="s">
        <v>201</v>
      </c>
      <c r="E215" s="132" t="s">
        <v>174</v>
      </c>
      <c r="F215" s="174" t="s">
        <v>175</v>
      </c>
      <c r="G215" s="136" t="s">
        <v>37</v>
      </c>
      <c r="H215" s="322">
        <v>2.2799999999999998</v>
      </c>
      <c r="I215" s="138">
        <v>1</v>
      </c>
      <c r="J215" s="323">
        <v>13.05</v>
      </c>
      <c r="K215" s="324">
        <v>36.35</v>
      </c>
      <c r="L215" s="141">
        <f t="shared" si="37"/>
        <v>0.35900962861072905</v>
      </c>
      <c r="M215" s="325">
        <f t="shared" si="38"/>
        <v>36.720682385816303</v>
      </c>
      <c r="N215" s="311">
        <v>20.420000000000002</v>
      </c>
      <c r="O215" s="141">
        <f t="shared" si="39"/>
        <v>8.5175438596491251</v>
      </c>
      <c r="P215" s="40">
        <f t="shared" si="40"/>
        <v>1.1289857937413217E-10</v>
      </c>
      <c r="Q215" s="513" t="str">
        <f t="shared" si="41"/>
        <v>1</v>
      </c>
      <c r="R215" s="358">
        <f t="shared" si="36"/>
        <v>6.912712926196197</v>
      </c>
      <c r="S215" s="250" t="str">
        <f t="shared" si="42"/>
        <v>13s(N2,R1)</v>
      </c>
      <c r="T215" s="26"/>
      <c r="U215" s="26"/>
      <c r="V215" s="26"/>
      <c r="W215" s="26"/>
      <c r="X215" s="26"/>
      <c r="Y215" s="26"/>
      <c r="Z215" s="26"/>
      <c r="AA215" s="43"/>
      <c r="AB215" s="43"/>
      <c r="AC215" s="26"/>
      <c r="AD215" s="26"/>
      <c r="AE215" s="26"/>
      <c r="AF215" s="26"/>
      <c r="AG215" s="26"/>
      <c r="AH215" s="26"/>
      <c r="AI215" s="26"/>
      <c r="AJ215" s="26"/>
      <c r="AK215" s="26"/>
    </row>
    <row r="216" spans="1:37" ht="15.75" customHeight="1">
      <c r="A216" s="5"/>
      <c r="B216" s="330"/>
      <c r="C216" s="295">
        <v>215</v>
      </c>
      <c r="D216" s="147" t="s">
        <v>201</v>
      </c>
      <c r="E216" s="146"/>
      <c r="F216" s="188" t="s">
        <v>176</v>
      </c>
      <c r="G216" s="136" t="s">
        <v>37</v>
      </c>
      <c r="H216" s="322">
        <v>1.97</v>
      </c>
      <c r="I216" s="138">
        <v>0</v>
      </c>
      <c r="J216" s="327">
        <v>13.05</v>
      </c>
      <c r="K216" s="328">
        <v>36.35</v>
      </c>
      <c r="L216" s="152">
        <f t="shared" si="37"/>
        <v>0.35900962861072905</v>
      </c>
      <c r="M216" s="329">
        <f t="shared" si="38"/>
        <v>36.582590106224032</v>
      </c>
      <c r="N216" s="314">
        <v>20.420000000000002</v>
      </c>
      <c r="O216" s="152">
        <f t="shared" si="39"/>
        <v>10.365482233502538</v>
      </c>
      <c r="P216" s="54">
        <f t="shared" si="40"/>
        <v>0</v>
      </c>
      <c r="Q216" s="514" t="str">
        <f t="shared" si="41"/>
        <v>1</v>
      </c>
      <c r="R216" s="190">
        <f t="shared" si="36"/>
        <v>5.91</v>
      </c>
      <c r="S216" s="191" t="str">
        <f t="shared" si="42"/>
        <v>13s(N2,R1)</v>
      </c>
      <c r="T216" s="26"/>
      <c r="U216" s="26"/>
      <c r="V216" s="26"/>
      <c r="W216" s="26"/>
      <c r="X216" s="26"/>
      <c r="Y216" s="26"/>
      <c r="Z216" s="26"/>
      <c r="AA216" s="43"/>
      <c r="AB216" s="43"/>
      <c r="AC216" s="26"/>
      <c r="AD216" s="26"/>
      <c r="AE216" s="26"/>
      <c r="AF216" s="26"/>
      <c r="AG216" s="26"/>
      <c r="AH216" s="26"/>
      <c r="AI216" s="26"/>
      <c r="AJ216" s="26"/>
      <c r="AK216" s="26"/>
    </row>
    <row r="217" spans="1:37" ht="15.75" customHeight="1">
      <c r="A217" s="5"/>
      <c r="B217" s="320">
        <v>91</v>
      </c>
      <c r="C217" s="321">
        <v>216</v>
      </c>
      <c r="D217" s="133" t="s">
        <v>202</v>
      </c>
      <c r="E217" s="132" t="s">
        <v>192</v>
      </c>
      <c r="F217" s="174" t="s">
        <v>175</v>
      </c>
      <c r="G217" s="136" t="s">
        <v>37</v>
      </c>
      <c r="H217" s="322">
        <v>4.07</v>
      </c>
      <c r="I217" s="138">
        <v>1</v>
      </c>
      <c r="J217" s="349">
        <v>22.5</v>
      </c>
      <c r="K217" s="139">
        <v>24.4</v>
      </c>
      <c r="L217" s="141">
        <f t="shared" si="37"/>
        <v>0.92213114754098369</v>
      </c>
      <c r="M217" s="325">
        <f t="shared" si="38"/>
        <v>63.378951077467349</v>
      </c>
      <c r="N217" s="334">
        <v>20</v>
      </c>
      <c r="O217" s="141">
        <f t="shared" si="39"/>
        <v>4.6683046683046676</v>
      </c>
      <c r="P217" s="40">
        <f t="shared" si="40"/>
        <v>7.6665372577600088E-2</v>
      </c>
      <c r="Q217" s="513" t="str">
        <f t="shared" si="41"/>
        <v>4</v>
      </c>
      <c r="R217" s="358">
        <f t="shared" si="36"/>
        <v>12.250881600929787</v>
      </c>
      <c r="S217" s="250" t="str">
        <f t="shared" si="42"/>
        <v>13s/22s/R4s/41s(N4,R1/N2,R2)</v>
      </c>
      <c r="T217" s="26"/>
      <c r="U217" s="26"/>
      <c r="V217" s="26"/>
      <c r="W217" s="26"/>
      <c r="X217" s="26"/>
      <c r="Y217" s="26"/>
      <c r="Z217" s="26"/>
      <c r="AA217" s="43"/>
      <c r="AB217" s="43"/>
      <c r="AC217" s="26"/>
      <c r="AD217" s="26"/>
      <c r="AE217" s="26"/>
      <c r="AF217" s="26"/>
      <c r="AG217" s="26"/>
      <c r="AH217" s="26"/>
      <c r="AI217" s="26"/>
      <c r="AJ217" s="26"/>
      <c r="AK217" s="26"/>
    </row>
    <row r="218" spans="1:37" ht="15.75" customHeight="1">
      <c r="A218" s="5"/>
      <c r="B218" s="326"/>
      <c r="C218" s="295">
        <v>217</v>
      </c>
      <c r="D218" s="147" t="s">
        <v>202</v>
      </c>
      <c r="E218" s="146"/>
      <c r="F218" s="188" t="s">
        <v>176</v>
      </c>
      <c r="G218" s="136" t="s">
        <v>37</v>
      </c>
      <c r="H218" s="322">
        <v>2.64</v>
      </c>
      <c r="I218" s="138">
        <v>0</v>
      </c>
      <c r="J218" s="350">
        <v>22.5</v>
      </c>
      <c r="K218" s="150">
        <v>24.4</v>
      </c>
      <c r="L218" s="152">
        <f t="shared" si="37"/>
        <v>0.92213114754098369</v>
      </c>
      <c r="M218" s="329">
        <f t="shared" si="38"/>
        <v>62.794656068171918</v>
      </c>
      <c r="N218" s="339">
        <v>20</v>
      </c>
      <c r="O218" s="152">
        <f t="shared" si="39"/>
        <v>7.5757575757575752</v>
      </c>
      <c r="P218" s="54">
        <f t="shared" si="40"/>
        <v>6.1701865838870162E-8</v>
      </c>
      <c r="Q218" s="514" t="str">
        <f t="shared" si="41"/>
        <v>1</v>
      </c>
      <c r="R218" s="190">
        <f t="shared" si="36"/>
        <v>7.92</v>
      </c>
      <c r="S218" s="191" t="str">
        <f t="shared" si="42"/>
        <v>13s(N2,R1)</v>
      </c>
      <c r="T218" s="26"/>
      <c r="U218" s="26"/>
      <c r="V218" s="26"/>
      <c r="W218" s="26"/>
      <c r="X218" s="26"/>
      <c r="Y218" s="26"/>
      <c r="Z218" s="26"/>
      <c r="AA218" s="43"/>
      <c r="AB218" s="43"/>
      <c r="AC218" s="26"/>
      <c r="AD218" s="26"/>
      <c r="AE218" s="26"/>
      <c r="AF218" s="26"/>
      <c r="AG218" s="26"/>
      <c r="AH218" s="26"/>
      <c r="AI218" s="26"/>
      <c r="AJ218" s="26"/>
      <c r="AK218" s="26"/>
    </row>
    <row r="219" spans="1:37" ht="15.75" customHeight="1">
      <c r="A219" s="5"/>
      <c r="B219" s="326"/>
      <c r="C219" s="321">
        <v>218</v>
      </c>
      <c r="D219" s="133" t="s">
        <v>202</v>
      </c>
      <c r="E219" s="132" t="s">
        <v>193</v>
      </c>
      <c r="F219" s="174" t="s">
        <v>175</v>
      </c>
      <c r="G219" s="136" t="s">
        <v>37</v>
      </c>
      <c r="H219" s="322">
        <v>4.4000000000000004</v>
      </c>
      <c r="I219" s="138">
        <v>0</v>
      </c>
      <c r="J219" s="349">
        <v>22.5</v>
      </c>
      <c r="K219" s="139">
        <v>24.4</v>
      </c>
      <c r="L219" s="141">
        <f t="shared" si="37"/>
        <v>0.92213114754098369</v>
      </c>
      <c r="M219" s="325">
        <f t="shared" si="38"/>
        <v>63.548145149956966</v>
      </c>
      <c r="N219" s="334">
        <v>20</v>
      </c>
      <c r="O219" s="141">
        <f t="shared" si="39"/>
        <v>4.545454545454545</v>
      </c>
      <c r="P219" s="40">
        <f t="shared" si="40"/>
        <v>0.11616444668591797</v>
      </c>
      <c r="Q219" s="513" t="str">
        <f t="shared" si="41"/>
        <v>4</v>
      </c>
      <c r="R219" s="358">
        <f t="shared" si="36"/>
        <v>13.200000000000001</v>
      </c>
      <c r="S219" s="250" t="str">
        <f t="shared" si="42"/>
        <v>13s/22s/R4s/41s(N4,R1/N2,R2)</v>
      </c>
      <c r="T219" s="26"/>
      <c r="U219" s="26"/>
      <c r="V219" s="26"/>
      <c r="W219" s="26"/>
      <c r="X219" s="26"/>
      <c r="Y219" s="26"/>
      <c r="Z219" s="26"/>
      <c r="AA219" s="43"/>
      <c r="AB219" s="43"/>
      <c r="AC219" s="26"/>
      <c r="AD219" s="26"/>
      <c r="AE219" s="26"/>
      <c r="AF219" s="26"/>
      <c r="AG219" s="26"/>
      <c r="AH219" s="26"/>
      <c r="AI219" s="26"/>
      <c r="AJ219" s="26"/>
      <c r="AK219" s="26"/>
    </row>
    <row r="220" spans="1:37" ht="15.75" customHeight="1">
      <c r="A220" s="5"/>
      <c r="B220" s="330"/>
      <c r="C220" s="295">
        <v>219</v>
      </c>
      <c r="D220" s="147" t="s">
        <v>202</v>
      </c>
      <c r="E220" s="146"/>
      <c r="F220" s="188" t="s">
        <v>176</v>
      </c>
      <c r="G220" s="136" t="s">
        <v>37</v>
      </c>
      <c r="H220" s="322">
        <v>2.29</v>
      </c>
      <c r="I220" s="138">
        <v>0</v>
      </c>
      <c r="J220" s="350">
        <v>22.5</v>
      </c>
      <c r="K220" s="150">
        <v>24.4</v>
      </c>
      <c r="L220" s="152">
        <f t="shared" si="37"/>
        <v>0.92213114754098369</v>
      </c>
      <c r="M220" s="329">
        <f t="shared" si="38"/>
        <v>62.689005966915772</v>
      </c>
      <c r="N220" s="339">
        <v>20</v>
      </c>
      <c r="O220" s="152">
        <f t="shared" si="39"/>
        <v>8.7336244541484707</v>
      </c>
      <c r="P220" s="54">
        <f t="shared" si="40"/>
        <v>2.3514523661560816E-11</v>
      </c>
      <c r="Q220" s="514" t="str">
        <f t="shared" si="41"/>
        <v>1</v>
      </c>
      <c r="R220" s="190">
        <f t="shared" si="36"/>
        <v>6.87</v>
      </c>
      <c r="S220" s="191" t="str">
        <f t="shared" si="42"/>
        <v>13s(N2,R1)</v>
      </c>
      <c r="T220" s="26"/>
      <c r="U220" s="26"/>
      <c r="V220" s="26"/>
      <c r="W220" s="26"/>
      <c r="X220" s="26"/>
      <c r="Y220" s="26"/>
      <c r="Z220" s="26"/>
      <c r="AA220" s="43"/>
      <c r="AB220" s="43"/>
      <c r="AC220" s="26"/>
      <c r="AD220" s="26"/>
      <c r="AE220" s="26"/>
      <c r="AF220" s="26"/>
      <c r="AG220" s="26"/>
      <c r="AH220" s="26"/>
      <c r="AI220" s="26"/>
      <c r="AJ220" s="26"/>
      <c r="AK220" s="26"/>
    </row>
    <row r="221" spans="1:37" ht="15.75" customHeight="1">
      <c r="A221" s="5"/>
      <c r="B221" s="320">
        <v>92</v>
      </c>
      <c r="C221" s="321">
        <v>220</v>
      </c>
      <c r="D221" s="133" t="s">
        <v>203</v>
      </c>
      <c r="E221" s="132" t="s">
        <v>204</v>
      </c>
      <c r="F221" s="174" t="s">
        <v>205</v>
      </c>
      <c r="G221" s="136" t="s">
        <v>37</v>
      </c>
      <c r="H221" s="322">
        <v>3.79</v>
      </c>
      <c r="I221" s="138">
        <v>3</v>
      </c>
      <c r="J221" s="598"/>
      <c r="K221" s="599"/>
      <c r="L221" s="599"/>
      <c r="M221" s="600"/>
      <c r="N221" s="351">
        <v>30</v>
      </c>
      <c r="O221" s="141">
        <f t="shared" si="39"/>
        <v>7.1240105540897094</v>
      </c>
      <c r="P221" s="40">
        <f t="shared" si="40"/>
        <v>9.328712136102979E-7</v>
      </c>
      <c r="Q221" s="513" t="str">
        <f t="shared" si="41"/>
        <v>1</v>
      </c>
      <c r="R221" s="358">
        <f t="shared" si="36"/>
        <v>11.759119865023914</v>
      </c>
      <c r="S221" s="250" t="str">
        <f t="shared" si="42"/>
        <v>13s(N2,R1)</v>
      </c>
      <c r="T221" s="26"/>
      <c r="U221" s="26"/>
      <c r="V221" s="26"/>
      <c r="W221" s="26"/>
      <c r="X221" s="26"/>
      <c r="Y221" s="26"/>
      <c r="Z221" s="26"/>
      <c r="AA221" s="43"/>
      <c r="AB221" s="43"/>
      <c r="AC221" s="26"/>
      <c r="AD221" s="26"/>
      <c r="AE221" s="26"/>
      <c r="AF221" s="26"/>
      <c r="AG221" s="26"/>
      <c r="AH221" s="26"/>
      <c r="AI221" s="26"/>
      <c r="AJ221" s="26"/>
      <c r="AK221" s="26"/>
    </row>
    <row r="222" spans="1:37" ht="15.75" customHeight="1">
      <c r="A222" s="5"/>
      <c r="B222" s="330"/>
      <c r="C222" s="295">
        <v>221</v>
      </c>
      <c r="D222" s="147" t="s">
        <v>203</v>
      </c>
      <c r="E222" s="146"/>
      <c r="F222" s="188" t="s">
        <v>206</v>
      </c>
      <c r="G222" s="136" t="s">
        <v>37</v>
      </c>
      <c r="H222" s="322">
        <v>2.77</v>
      </c>
      <c r="I222" s="138">
        <v>3</v>
      </c>
      <c r="J222" s="610" t="s">
        <v>66</v>
      </c>
      <c r="K222" s="611"/>
      <c r="L222" s="611"/>
      <c r="M222" s="612"/>
      <c r="N222" s="352">
        <v>30</v>
      </c>
      <c r="O222" s="152">
        <f t="shared" si="39"/>
        <v>9.7472924187725631</v>
      </c>
      <c r="P222" s="54">
        <f t="shared" si="40"/>
        <v>1.1102230246251565E-14</v>
      </c>
      <c r="Q222" s="514" t="str">
        <f t="shared" si="41"/>
        <v>1</v>
      </c>
      <c r="R222" s="190">
        <f t="shared" si="36"/>
        <v>8.8349363325379997</v>
      </c>
      <c r="S222" s="191" t="str">
        <f t="shared" si="42"/>
        <v>13s(N2,R1)</v>
      </c>
      <c r="T222" s="26"/>
      <c r="U222" s="26"/>
      <c r="V222" s="26"/>
      <c r="W222" s="26"/>
      <c r="X222" s="26"/>
      <c r="Y222" s="26"/>
      <c r="Z222" s="26"/>
      <c r="AA222" s="43"/>
      <c r="AB222" s="43"/>
      <c r="AC222" s="26"/>
      <c r="AD222" s="26"/>
      <c r="AE222" s="26"/>
      <c r="AF222" s="26"/>
      <c r="AG222" s="26"/>
      <c r="AH222" s="26"/>
      <c r="AI222" s="26"/>
      <c r="AJ222" s="26"/>
      <c r="AK222" s="26"/>
    </row>
    <row r="223" spans="1:37" ht="15.75" customHeight="1">
      <c r="A223" s="5"/>
      <c r="B223" s="320">
        <v>93</v>
      </c>
      <c r="C223" s="321">
        <v>222</v>
      </c>
      <c r="D223" s="133" t="s">
        <v>207</v>
      </c>
      <c r="E223" s="132" t="s">
        <v>174</v>
      </c>
      <c r="F223" s="174" t="s">
        <v>175</v>
      </c>
      <c r="G223" s="136" t="s">
        <v>37</v>
      </c>
      <c r="H223" s="322">
        <v>2.9</v>
      </c>
      <c r="I223" s="138">
        <v>1</v>
      </c>
      <c r="J223" s="598"/>
      <c r="K223" s="599"/>
      <c r="L223" s="599"/>
      <c r="M223" s="600"/>
      <c r="N223" s="120">
        <v>25</v>
      </c>
      <c r="O223" s="141">
        <f t="shared" si="39"/>
        <v>8.2758620689655178</v>
      </c>
      <c r="P223" s="40">
        <f t="shared" si="40"/>
        <v>6.1832761133473468E-10</v>
      </c>
      <c r="Q223" s="513" t="str">
        <f t="shared" si="41"/>
        <v>1</v>
      </c>
      <c r="R223" s="358">
        <f t="shared" si="36"/>
        <v>8.757282683572571</v>
      </c>
      <c r="S223" s="250" t="str">
        <f t="shared" si="42"/>
        <v>13s(N2,R1)</v>
      </c>
      <c r="T223" s="26"/>
      <c r="U223" s="26"/>
      <c r="V223" s="26"/>
      <c r="W223" s="26"/>
      <c r="X223" s="26"/>
      <c r="Y223" s="26"/>
      <c r="Z223" s="26"/>
      <c r="AA223" s="43"/>
      <c r="AB223" s="43"/>
      <c r="AC223" s="26"/>
      <c r="AD223" s="26"/>
      <c r="AE223" s="26"/>
      <c r="AF223" s="26"/>
      <c r="AG223" s="26"/>
      <c r="AH223" s="26"/>
      <c r="AI223" s="26"/>
      <c r="AJ223" s="26"/>
      <c r="AK223" s="26"/>
    </row>
    <row r="224" spans="1:37" ht="15.75" customHeight="1">
      <c r="A224" s="5"/>
      <c r="B224" s="326"/>
      <c r="C224" s="295">
        <v>223</v>
      </c>
      <c r="D224" s="147" t="s">
        <v>207</v>
      </c>
      <c r="E224" s="146"/>
      <c r="F224" s="188" t="s">
        <v>176</v>
      </c>
      <c r="G224" s="136" t="s">
        <v>37</v>
      </c>
      <c r="H224" s="322">
        <v>2.15</v>
      </c>
      <c r="I224" s="138">
        <v>2</v>
      </c>
      <c r="J224" s="610" t="s">
        <v>66</v>
      </c>
      <c r="K224" s="611"/>
      <c r="L224" s="611"/>
      <c r="M224" s="612"/>
      <c r="N224" s="121">
        <v>25</v>
      </c>
      <c r="O224" s="152">
        <f t="shared" si="39"/>
        <v>10.697674418604652</v>
      </c>
      <c r="P224" s="54">
        <f t="shared" si="40"/>
        <v>0</v>
      </c>
      <c r="Q224" s="514" t="str">
        <f t="shared" si="41"/>
        <v>1</v>
      </c>
      <c r="R224" s="190">
        <f t="shared" si="36"/>
        <v>6.752962312940892</v>
      </c>
      <c r="S224" s="191" t="str">
        <f t="shared" si="42"/>
        <v>13s(N2,R1)</v>
      </c>
      <c r="T224" s="26"/>
      <c r="U224" s="26"/>
      <c r="V224" s="26"/>
      <c r="W224" s="26"/>
      <c r="X224" s="26"/>
      <c r="Y224" s="26"/>
      <c r="Z224" s="26"/>
      <c r="AA224" s="43"/>
      <c r="AB224" s="43"/>
      <c r="AC224" s="26"/>
      <c r="AD224" s="26"/>
      <c r="AE224" s="26"/>
      <c r="AF224" s="26"/>
      <c r="AG224" s="26"/>
      <c r="AH224" s="26"/>
      <c r="AI224" s="26"/>
      <c r="AJ224" s="26"/>
      <c r="AK224" s="26"/>
    </row>
    <row r="225" spans="1:37" ht="15.75" customHeight="1">
      <c r="A225" s="5"/>
      <c r="B225" s="326"/>
      <c r="C225" s="321">
        <v>224</v>
      </c>
      <c r="D225" s="133" t="s">
        <v>207</v>
      </c>
      <c r="E225" s="132" t="s">
        <v>177</v>
      </c>
      <c r="F225" s="174" t="s">
        <v>175</v>
      </c>
      <c r="G225" s="136" t="s">
        <v>37</v>
      </c>
      <c r="H225" s="322">
        <v>2.86</v>
      </c>
      <c r="I225" s="138">
        <v>0</v>
      </c>
      <c r="J225" s="598"/>
      <c r="K225" s="599"/>
      <c r="L225" s="599"/>
      <c r="M225" s="600"/>
      <c r="N225" s="100">
        <v>25</v>
      </c>
      <c r="O225" s="141">
        <f t="shared" si="39"/>
        <v>8.7412587412587417</v>
      </c>
      <c r="P225" s="40">
        <f t="shared" si="40"/>
        <v>2.2226664952995634E-11</v>
      </c>
      <c r="Q225" s="513" t="str">
        <f t="shared" si="41"/>
        <v>1</v>
      </c>
      <c r="R225" s="358">
        <f t="shared" si="36"/>
        <v>8.5799999999999983</v>
      </c>
      <c r="S225" s="250" t="str">
        <f t="shared" si="42"/>
        <v>13s(N2,R1)</v>
      </c>
      <c r="T225" s="26"/>
      <c r="U225" s="26"/>
      <c r="V225" s="26"/>
      <c r="W225" s="26"/>
      <c r="X225" s="26"/>
      <c r="Y225" s="26"/>
      <c r="Z225" s="26"/>
      <c r="AA225" s="43"/>
      <c r="AB225" s="43"/>
      <c r="AC225" s="26"/>
      <c r="AD225" s="26"/>
      <c r="AE225" s="26"/>
      <c r="AF225" s="26"/>
      <c r="AG225" s="26"/>
      <c r="AH225" s="26"/>
      <c r="AI225" s="26"/>
      <c r="AJ225" s="26"/>
      <c r="AK225" s="26"/>
    </row>
    <row r="226" spans="1:37" ht="15.75" customHeight="1">
      <c r="A226" s="5"/>
      <c r="B226" s="330"/>
      <c r="C226" s="295">
        <v>225</v>
      </c>
      <c r="D226" s="159" t="s">
        <v>207</v>
      </c>
      <c r="E226" s="146"/>
      <c r="F226" s="188" t="s">
        <v>176</v>
      </c>
      <c r="G226" s="136" t="s">
        <v>37</v>
      </c>
      <c r="H226" s="322">
        <v>2.4</v>
      </c>
      <c r="I226" s="138">
        <v>1</v>
      </c>
      <c r="J226" s="610" t="s">
        <v>66</v>
      </c>
      <c r="K226" s="611"/>
      <c r="L226" s="611"/>
      <c r="M226" s="612"/>
      <c r="N226" s="100">
        <v>25</v>
      </c>
      <c r="O226" s="152">
        <f t="shared" si="39"/>
        <v>10</v>
      </c>
      <c r="P226" s="54">
        <f t="shared" si="40"/>
        <v>0</v>
      </c>
      <c r="Q226" s="514" t="str">
        <f t="shared" si="41"/>
        <v>1</v>
      </c>
      <c r="R226" s="190">
        <f t="shared" si="36"/>
        <v>7.2691127381544991</v>
      </c>
      <c r="S226" s="191" t="str">
        <f t="shared" si="42"/>
        <v>13s(N2,R1)</v>
      </c>
      <c r="T226" s="26"/>
      <c r="U226" s="26"/>
      <c r="V226" s="26"/>
      <c r="W226" s="26"/>
      <c r="X226" s="26"/>
      <c r="Y226" s="26"/>
      <c r="Z226" s="26"/>
      <c r="AA226" s="43"/>
      <c r="AB226" s="43"/>
      <c r="AC226" s="26"/>
      <c r="AD226" s="26"/>
      <c r="AE226" s="26"/>
      <c r="AF226" s="26"/>
      <c r="AG226" s="26"/>
      <c r="AH226" s="26"/>
      <c r="AI226" s="26"/>
      <c r="AJ226" s="26"/>
      <c r="AK226" s="26"/>
    </row>
    <row r="227" spans="1:37" ht="15.75" customHeight="1">
      <c r="A227" s="5"/>
      <c r="B227" s="320">
        <v>94</v>
      </c>
      <c r="C227" s="173">
        <v>226</v>
      </c>
      <c r="D227" s="192" t="s">
        <v>208</v>
      </c>
      <c r="E227" s="340" t="s">
        <v>198</v>
      </c>
      <c r="F227" s="341" t="s">
        <v>199</v>
      </c>
      <c r="G227" s="136">
        <v>16</v>
      </c>
      <c r="H227" s="183">
        <v>7.9</v>
      </c>
      <c r="I227" s="138">
        <v>0</v>
      </c>
      <c r="J227" s="139">
        <v>19.600000000000001</v>
      </c>
      <c r="K227" s="140">
        <v>50.4</v>
      </c>
      <c r="L227" s="332">
        <f>J227/K227</f>
        <v>0.38888888888888895</v>
      </c>
      <c r="M227" s="333">
        <f>SQRT(POWER(H227,2)+POWER(J227,2))*1.96*SQRT(2)</f>
        <v>58.575478009146472</v>
      </c>
      <c r="N227" s="353">
        <v>29.7</v>
      </c>
      <c r="O227" s="141">
        <f t="shared" si="39"/>
        <v>3.7594936708860756</v>
      </c>
      <c r="P227" s="40">
        <f t="shared" si="40"/>
        <v>1.1926346781909625</v>
      </c>
      <c r="Q227" s="513" t="str">
        <f t="shared" si="41"/>
        <v>4</v>
      </c>
      <c r="R227" s="358">
        <f t="shared" si="36"/>
        <v>23.700000000000003</v>
      </c>
      <c r="S227" s="250" t="str">
        <f t="shared" si="42"/>
        <v>13s/22s/R4s/41s/8x(N4R2/N2R4)</v>
      </c>
      <c r="T227" s="26"/>
      <c r="U227" s="26"/>
      <c r="V227" s="26"/>
      <c r="W227" s="26"/>
      <c r="X227" s="26"/>
      <c r="Y227" s="26"/>
      <c r="Z227" s="26"/>
      <c r="AA227" s="43"/>
      <c r="AB227" s="43"/>
      <c r="AC227" s="26"/>
      <c r="AD227" s="26"/>
      <c r="AE227" s="26"/>
      <c r="AF227" s="26"/>
      <c r="AG227" s="26"/>
      <c r="AH227" s="26"/>
      <c r="AI227" s="26"/>
      <c r="AJ227" s="26"/>
      <c r="AK227" s="26"/>
    </row>
    <row r="228" spans="1:37" ht="15.75">
      <c r="A228" s="5"/>
      <c r="B228" s="330"/>
      <c r="C228" s="342">
        <v>227</v>
      </c>
      <c r="D228" s="193" t="s">
        <v>208</v>
      </c>
      <c r="E228" s="343"/>
      <c r="F228" s="341" t="s">
        <v>199</v>
      </c>
      <c r="G228" s="136">
        <v>16</v>
      </c>
      <c r="H228" s="183">
        <v>12.7</v>
      </c>
      <c r="I228" s="138">
        <v>0</v>
      </c>
      <c r="J228" s="184">
        <v>19.600000000000001</v>
      </c>
      <c r="K228" s="185">
        <v>50.4</v>
      </c>
      <c r="L228" s="176">
        <f>J228/K228</f>
        <v>0.38888888888888895</v>
      </c>
      <c r="M228" s="337">
        <f>SQRT(POWER(H228,2)+POWER(J228,2))*1.96*SQRT(2)</f>
        <v>64.736399652745604</v>
      </c>
      <c r="N228" s="354">
        <v>29.7</v>
      </c>
      <c r="O228" s="162">
        <f t="shared" si="39"/>
        <v>2.3385826771653546</v>
      </c>
      <c r="P228" s="54">
        <f t="shared" si="40"/>
        <v>20.085176743127452</v>
      </c>
      <c r="Q228" s="514" t="str">
        <f t="shared" si="41"/>
        <v>8</v>
      </c>
      <c r="R228" s="190">
        <f t="shared" si="36"/>
        <v>38.1</v>
      </c>
      <c r="S228" s="191" t="str">
        <f t="shared" si="42"/>
        <v>13s/22s/R4s/41s/10x(N5R2/N2R5)</v>
      </c>
      <c r="T228" s="26"/>
      <c r="U228" s="26"/>
      <c r="V228" s="26"/>
      <c r="W228" s="26"/>
      <c r="X228" s="26"/>
      <c r="Y228" s="26"/>
      <c r="Z228" s="26"/>
      <c r="AA228" s="43"/>
      <c r="AB228" s="43"/>
      <c r="AC228" s="26"/>
      <c r="AD228" s="26"/>
      <c r="AE228" s="26"/>
      <c r="AF228" s="26"/>
      <c r="AG228" s="26"/>
      <c r="AH228" s="26"/>
      <c r="AI228" s="26"/>
      <c r="AJ228" s="26"/>
      <c r="AK228" s="26"/>
    </row>
    <row r="229" spans="1:37" ht="15.75" customHeight="1">
      <c r="A229" s="5"/>
      <c r="B229" s="320">
        <v>95</v>
      </c>
      <c r="C229" s="321">
        <v>228</v>
      </c>
      <c r="D229" s="159" t="s">
        <v>209</v>
      </c>
      <c r="E229" s="134" t="s">
        <v>193</v>
      </c>
      <c r="F229" s="174" t="s">
        <v>210</v>
      </c>
      <c r="G229" s="136" t="s">
        <v>211</v>
      </c>
      <c r="H229" s="322">
        <v>1.67</v>
      </c>
      <c r="I229" s="138">
        <v>1</v>
      </c>
      <c r="J229" s="598"/>
      <c r="K229" s="599"/>
      <c r="L229" s="599"/>
      <c r="M229" s="599"/>
      <c r="N229" s="599"/>
      <c r="O229" s="599"/>
      <c r="P229" s="599"/>
      <c r="Q229" s="600"/>
      <c r="R229" s="177">
        <f t="shared" si="36"/>
        <v>5.1088256967722039</v>
      </c>
      <c r="S229" s="355"/>
      <c r="T229" s="26"/>
      <c r="U229" s="26"/>
      <c r="V229" s="26"/>
      <c r="W229" s="26"/>
      <c r="X229" s="26"/>
      <c r="Y229" s="26"/>
      <c r="Z229" s="26"/>
      <c r="AA229" s="43"/>
      <c r="AB229" s="43"/>
      <c r="AC229" s="26"/>
      <c r="AD229" s="26"/>
      <c r="AE229" s="26"/>
      <c r="AF229" s="26"/>
      <c r="AG229" s="26"/>
      <c r="AH229" s="26"/>
      <c r="AI229" s="26"/>
      <c r="AJ229" s="26"/>
      <c r="AK229" s="26"/>
    </row>
    <row r="230" spans="1:37" ht="15.75" customHeight="1">
      <c r="A230" s="5"/>
      <c r="B230" s="326"/>
      <c r="C230" s="291">
        <v>229</v>
      </c>
      <c r="D230" s="159" t="s">
        <v>209</v>
      </c>
      <c r="E230" s="181"/>
      <c r="F230" s="182" t="s">
        <v>212</v>
      </c>
      <c r="G230" s="136" t="s">
        <v>211</v>
      </c>
      <c r="H230" s="322">
        <v>1.24</v>
      </c>
      <c r="I230" s="138">
        <v>1</v>
      </c>
      <c r="J230" s="613" t="s">
        <v>66</v>
      </c>
      <c r="K230" s="614"/>
      <c r="L230" s="614"/>
      <c r="M230" s="614"/>
      <c r="N230" s="614"/>
      <c r="O230" s="614"/>
      <c r="P230" s="614"/>
      <c r="Q230" s="615"/>
      <c r="R230" s="177">
        <f t="shared" si="36"/>
        <v>3.8520643816011177</v>
      </c>
      <c r="S230" s="296" t="s">
        <v>66</v>
      </c>
      <c r="T230" s="26"/>
      <c r="U230" s="26"/>
      <c r="V230" s="26"/>
      <c r="W230" s="26"/>
      <c r="X230" s="26"/>
      <c r="Y230" s="26"/>
      <c r="Z230" s="26"/>
      <c r="AA230" s="43"/>
      <c r="AB230" s="43"/>
      <c r="AC230" s="26"/>
      <c r="AD230" s="26"/>
      <c r="AE230" s="26"/>
      <c r="AF230" s="26"/>
      <c r="AG230" s="26"/>
      <c r="AH230" s="26"/>
      <c r="AI230" s="26"/>
      <c r="AJ230" s="26"/>
      <c r="AK230" s="26"/>
    </row>
    <row r="231" spans="1:37" ht="15.75" customHeight="1">
      <c r="A231" s="5"/>
      <c r="B231" s="330"/>
      <c r="C231" s="295">
        <v>230</v>
      </c>
      <c r="D231" s="147" t="s">
        <v>209</v>
      </c>
      <c r="E231" s="181"/>
      <c r="F231" s="188" t="s">
        <v>213</v>
      </c>
      <c r="G231" s="136" t="s">
        <v>211</v>
      </c>
      <c r="H231" s="322">
        <v>1</v>
      </c>
      <c r="I231" s="138">
        <v>2</v>
      </c>
      <c r="J231" s="616"/>
      <c r="K231" s="617"/>
      <c r="L231" s="617"/>
      <c r="M231" s="617"/>
      <c r="N231" s="617"/>
      <c r="O231" s="617"/>
      <c r="P231" s="617"/>
      <c r="Q231" s="603"/>
      <c r="R231" s="190">
        <f t="shared" si="36"/>
        <v>3.6055512754639891</v>
      </c>
      <c r="S231" s="356"/>
      <c r="T231" s="26"/>
      <c r="U231" s="26"/>
      <c r="V231" s="26"/>
      <c r="W231" s="26"/>
      <c r="X231" s="26"/>
      <c r="Y231" s="26"/>
      <c r="Z231" s="26"/>
      <c r="AA231" s="43"/>
      <c r="AB231" s="43"/>
      <c r="AC231" s="26"/>
      <c r="AD231" s="26"/>
      <c r="AE231" s="26"/>
      <c r="AF231" s="26"/>
      <c r="AG231" s="26"/>
      <c r="AH231" s="26"/>
      <c r="AI231" s="26"/>
      <c r="AJ231" s="26"/>
      <c r="AK231" s="26"/>
    </row>
    <row r="232" spans="1:37" ht="15.75" customHeight="1">
      <c r="A232" s="5"/>
      <c r="B232" s="320">
        <v>96</v>
      </c>
      <c r="C232" s="321">
        <v>231</v>
      </c>
      <c r="D232" s="133" t="s">
        <v>214</v>
      </c>
      <c r="E232" s="132" t="s">
        <v>193</v>
      </c>
      <c r="F232" s="174" t="s">
        <v>210</v>
      </c>
      <c r="G232" s="136" t="s">
        <v>211</v>
      </c>
      <c r="H232" s="322">
        <v>1.92</v>
      </c>
      <c r="I232" s="138">
        <v>5</v>
      </c>
      <c r="J232" s="185">
        <v>12.6</v>
      </c>
      <c r="K232" s="359">
        <v>14</v>
      </c>
      <c r="L232" s="162">
        <f>J232/K232</f>
        <v>0.9</v>
      </c>
      <c r="M232" s="337">
        <f>SQRT(POWER(H232,2)+POWER(J232,2))*1.96*SQRT(2)</f>
        <v>35.328574560545178</v>
      </c>
      <c r="N232" s="289">
        <v>22.7</v>
      </c>
      <c r="O232" s="360">
        <f>(N232-I232)/H232</f>
        <v>9.21875</v>
      </c>
      <c r="P232" s="501">
        <f xml:space="preserve"> ((1-NORMSDIST(O232-1.5))*1000000)/10000</f>
        <v>5.8841820305133297E-13</v>
      </c>
      <c r="Q232" s="513" t="str">
        <f t="shared" ref="Q232:Q234" si="43">IF(O232&gt;6,"1",(IF(O232&gt;6,"1",IF(O232=6,"2",IF(O232&gt;=5,"3",IF(O232&gt;=3.7,"4",IF(O232&gt;=3.5,"5", IF(O232&gt;=3,"6", IF(O232&gt;=2.5,"7", IF(O232&gt;=2,"8",IF(O232&gt;=1.5,"9",IF(O232&gt;=1,"10","UN"))))))))))))</f>
        <v>1</v>
      </c>
      <c r="R232" s="358">
        <f t="shared" si="36"/>
        <v>7.627424204802038</v>
      </c>
      <c r="S232" s="178" t="str">
        <f>IF(O232&gt;=6,"13s(N3,R1)",(IF(O232&gt;=6,"13s(N3,R1)",IF(O232&gt;=5,"13s/2of32s/R4s(N3,R1)",IF(O232&gt;=4,"13s/2of32s/R4s/31s(N3,R1)",IF(O232&gt;=3,"13s/2of32s/R4s/31s/6x(N6,R1/N3,R2)",IF(O232&gt;=2,"13s/2of32s/R4s/31s/12x(N6,R2)","Unaceptable")))))))</f>
        <v>13s(N3,R1)</v>
      </c>
      <c r="T232" s="26"/>
      <c r="U232" s="26"/>
      <c r="V232" s="26"/>
      <c r="W232" s="26"/>
      <c r="X232" s="26"/>
      <c r="Y232" s="26"/>
      <c r="Z232" s="26"/>
      <c r="AA232" s="43"/>
      <c r="AB232" s="43"/>
      <c r="AC232" s="26"/>
      <c r="AD232" s="26"/>
      <c r="AE232" s="26"/>
      <c r="AF232" s="26"/>
      <c r="AG232" s="26"/>
      <c r="AH232" s="26"/>
      <c r="AI232" s="26"/>
      <c r="AJ232" s="26"/>
      <c r="AK232" s="26"/>
    </row>
    <row r="233" spans="1:37" ht="15.75" customHeight="1">
      <c r="A233" s="5"/>
      <c r="B233" s="326"/>
      <c r="C233" s="291">
        <v>232</v>
      </c>
      <c r="D233" s="159" t="s">
        <v>214</v>
      </c>
      <c r="E233" s="160"/>
      <c r="F233" s="182" t="s">
        <v>212</v>
      </c>
      <c r="G233" s="136" t="s">
        <v>211</v>
      </c>
      <c r="H233" s="322">
        <v>2.4300000000000002</v>
      </c>
      <c r="I233" s="138">
        <v>2</v>
      </c>
      <c r="J233" s="185">
        <v>12.6</v>
      </c>
      <c r="K233" s="359">
        <v>14</v>
      </c>
      <c r="L233" s="162">
        <f>J233/K233</f>
        <v>0.9</v>
      </c>
      <c r="M233" s="337">
        <f>SQRT(POWER(H233,2)+POWER(J233,2))*1.96*SQRT(2)</f>
        <v>35.568994358570222</v>
      </c>
      <c r="N233" s="289">
        <v>22.7</v>
      </c>
      <c r="O233" s="360">
        <f>(N233-I233)/H233</f>
        <v>8.5185185185185173</v>
      </c>
      <c r="P233" s="501">
        <f xml:space="preserve"> ((1-NORMSDIST(O233-1.5))*1000000)/10000</f>
        <v>1.1212142325689456E-10</v>
      </c>
      <c r="Q233" s="515" t="str">
        <f t="shared" si="43"/>
        <v>1</v>
      </c>
      <c r="R233" s="177">
        <f t="shared" si="36"/>
        <v>7.559371667010427</v>
      </c>
      <c r="S233" s="178" t="str">
        <f>IF(O233&gt;=6,"13s(N3,R1)",(IF(O233&gt;=6,"13s(N3,R1)",IF(O233&gt;=5,"13s/2of32s/R4s(N3,R1)",IF(O233&gt;=4,"13s/2of32s/R4s/31s(N3,R1)",IF(O233&gt;=3,"13s/2of32s/R4s/31s/6x(N6,R1/N3,R2)",IF(O233&gt;=2,"13s/2of32s/R4s/31s/12x(N6,R2)","Unaceptable")))))))</f>
        <v>13s(N3,R1)</v>
      </c>
      <c r="T233" s="26"/>
      <c r="U233" s="26"/>
      <c r="V233" s="26"/>
      <c r="W233" s="26"/>
      <c r="X233" s="26"/>
      <c r="Y233" s="26"/>
      <c r="Z233" s="26"/>
      <c r="AA233" s="43"/>
      <c r="AB233" s="43"/>
      <c r="AC233" s="26"/>
      <c r="AD233" s="26"/>
      <c r="AE233" s="26"/>
      <c r="AF233" s="26"/>
      <c r="AG233" s="26"/>
      <c r="AH233" s="26"/>
      <c r="AI233" s="26"/>
      <c r="AJ233" s="26"/>
      <c r="AK233" s="26"/>
    </row>
    <row r="234" spans="1:37" ht="15.75" customHeight="1">
      <c r="A234" s="5"/>
      <c r="B234" s="330"/>
      <c r="C234" s="295">
        <v>233</v>
      </c>
      <c r="D234" s="147" t="s">
        <v>214</v>
      </c>
      <c r="E234" s="160"/>
      <c r="F234" s="188" t="s">
        <v>213</v>
      </c>
      <c r="G234" s="136" t="s">
        <v>211</v>
      </c>
      <c r="H234" s="322">
        <v>1</v>
      </c>
      <c r="I234" s="138">
        <v>1</v>
      </c>
      <c r="J234" s="185">
        <v>12.6</v>
      </c>
      <c r="K234" s="359">
        <v>14</v>
      </c>
      <c r="L234" s="162">
        <f>J234/K234</f>
        <v>0.9</v>
      </c>
      <c r="M234" s="337">
        <f>SQRT(POWER(H234,2)+POWER(J234,2))*1.96*SQRT(2)</f>
        <v>35.035239859318793</v>
      </c>
      <c r="N234" s="289">
        <v>22.7</v>
      </c>
      <c r="O234" s="360">
        <f>(N234-I234)/H234</f>
        <v>21.7</v>
      </c>
      <c r="P234" s="492">
        <f xml:space="preserve"> ((1-NORMSDIST(O234-1.5))*1000000)/10000</f>
        <v>0</v>
      </c>
      <c r="Q234" s="514" t="str">
        <f t="shared" si="43"/>
        <v>1</v>
      </c>
      <c r="R234" s="190">
        <f t="shared" si="36"/>
        <v>3.1622776601683795</v>
      </c>
      <c r="S234" s="178" t="str">
        <f>IF(O234&gt;=6,"13s(N3,R1)",(IF(O234&gt;=6,"13s(N3,R1)",IF(O234&gt;=5,"13s/2of32s/R4s(N3,R1)",IF(O234&gt;=4,"13s/2of32s/R4s/31s(N3,R1)",IF(O234&gt;=3,"13s/2of32s/R4s/31s/6x(N6,R1/N3,R2)",IF(O234&gt;=2,"13s/2of32s/R4s/31s/12x(N6,R2)","Unaceptable")))))))</f>
        <v>13s(N3,R1)</v>
      </c>
      <c r="T234" s="26"/>
      <c r="U234" s="26"/>
      <c r="V234" s="26"/>
      <c r="W234" s="26"/>
      <c r="X234" s="26"/>
      <c r="Y234" s="26"/>
      <c r="Z234" s="26"/>
      <c r="AA234" s="43"/>
      <c r="AB234" s="43"/>
      <c r="AC234" s="26"/>
      <c r="AD234" s="26"/>
      <c r="AE234" s="26"/>
      <c r="AF234" s="26"/>
      <c r="AG234" s="26"/>
      <c r="AH234" s="26"/>
      <c r="AI234" s="26"/>
      <c r="AJ234" s="26"/>
      <c r="AK234" s="26"/>
    </row>
    <row r="235" spans="1:37" ht="15.75" customHeight="1">
      <c r="A235" s="5"/>
      <c r="B235" s="320">
        <v>97</v>
      </c>
      <c r="C235" s="321">
        <v>234</v>
      </c>
      <c r="D235" s="133" t="s">
        <v>215</v>
      </c>
      <c r="E235" s="132" t="s">
        <v>193</v>
      </c>
      <c r="F235" s="341" t="s">
        <v>216</v>
      </c>
      <c r="G235" s="136" t="s">
        <v>99</v>
      </c>
      <c r="H235" s="322">
        <v>2.3199999999999998</v>
      </c>
      <c r="I235" s="138">
        <v>2</v>
      </c>
      <c r="J235" s="598"/>
      <c r="K235" s="599"/>
      <c r="L235" s="599"/>
      <c r="M235" s="599"/>
      <c r="N235" s="599"/>
      <c r="O235" s="599"/>
      <c r="P235" s="599"/>
      <c r="Q235" s="603"/>
      <c r="R235" s="358">
        <f t="shared" si="36"/>
        <v>7.2416572688853478</v>
      </c>
      <c r="S235" s="355"/>
      <c r="T235" s="26"/>
      <c r="U235" s="26"/>
      <c r="V235" s="26"/>
      <c r="W235" s="26"/>
      <c r="X235" s="26"/>
      <c r="Y235" s="26"/>
      <c r="Z235" s="26"/>
      <c r="AA235" s="43"/>
      <c r="AB235" s="43"/>
      <c r="AC235" s="26"/>
      <c r="AD235" s="26"/>
      <c r="AE235" s="26"/>
      <c r="AF235" s="26"/>
      <c r="AG235" s="26"/>
      <c r="AH235" s="26"/>
      <c r="AI235" s="26"/>
      <c r="AJ235" s="26"/>
      <c r="AK235" s="26"/>
    </row>
    <row r="236" spans="1:37" ht="15.75" customHeight="1">
      <c r="A236" s="5"/>
      <c r="B236" s="330"/>
      <c r="C236" s="295">
        <v>235</v>
      </c>
      <c r="D236" s="147" t="s">
        <v>215</v>
      </c>
      <c r="E236" s="146"/>
      <c r="F236" s="341" t="s">
        <v>217</v>
      </c>
      <c r="G236" s="136" t="s">
        <v>99</v>
      </c>
      <c r="H236" s="322">
        <v>2.1</v>
      </c>
      <c r="I236" s="138">
        <v>1</v>
      </c>
      <c r="J236" s="595" t="s">
        <v>66</v>
      </c>
      <c r="K236" s="596"/>
      <c r="L236" s="596"/>
      <c r="M236" s="596"/>
      <c r="N236" s="596"/>
      <c r="O236" s="596"/>
      <c r="P236" s="596"/>
      <c r="Q236" s="597"/>
      <c r="R236" s="190">
        <f t="shared" si="36"/>
        <v>6.3788713735268248</v>
      </c>
      <c r="S236" s="296" t="s">
        <v>66</v>
      </c>
      <c r="T236" s="26"/>
      <c r="U236" s="26"/>
      <c r="V236" s="26"/>
      <c r="W236" s="26"/>
      <c r="X236" s="26"/>
      <c r="Y236" s="26"/>
      <c r="Z236" s="26"/>
      <c r="AA236" s="43"/>
      <c r="AB236" s="43"/>
      <c r="AC236" s="26"/>
      <c r="AD236" s="26"/>
      <c r="AE236" s="26"/>
      <c r="AF236" s="26"/>
      <c r="AG236" s="26"/>
      <c r="AH236" s="26"/>
      <c r="AI236" s="26"/>
      <c r="AJ236" s="26"/>
      <c r="AK236" s="26"/>
    </row>
    <row r="237" spans="1:37" ht="15.75" customHeight="1">
      <c r="A237" s="5"/>
      <c r="B237" s="320">
        <v>98</v>
      </c>
      <c r="C237" s="321">
        <v>236</v>
      </c>
      <c r="D237" s="133" t="s">
        <v>218</v>
      </c>
      <c r="E237" s="132" t="s">
        <v>174</v>
      </c>
      <c r="F237" s="174" t="s">
        <v>175</v>
      </c>
      <c r="G237" s="136">
        <v>12</v>
      </c>
      <c r="H237" s="322">
        <v>3.26</v>
      </c>
      <c r="I237" s="138">
        <v>1</v>
      </c>
      <c r="J237" s="361">
        <v>15.2</v>
      </c>
      <c r="K237" s="184">
        <v>38.1</v>
      </c>
      <c r="L237" s="162">
        <f t="shared" ref="L237:L254" si="44">J237/K237</f>
        <v>0.39895013123359574</v>
      </c>
      <c r="M237" s="337">
        <f t="shared" ref="M237:M254" si="45">SQRT(POWER(H237,2)+POWER(J237,2))*1.96*SQRT(2)</f>
        <v>43.090376005785792</v>
      </c>
      <c r="N237" s="362">
        <v>22.8</v>
      </c>
      <c r="O237" s="162">
        <f t="shared" ref="O237:O254" si="46">(N237-I237)/H237</f>
        <v>6.6871165644171784</v>
      </c>
      <c r="P237" s="40">
        <f t="shared" ref="P237:P254" si="47" xml:space="preserve"> ((1-NORMSDIST(O237-1.5))*1000000)/10000</f>
        <v>1.0678753026294174E-5</v>
      </c>
      <c r="Q237" s="513" t="str">
        <f t="shared" ref="Q237:Q254" si="48">IF(O237&gt;6,"1",(IF(O237&gt;6,"1",IF(O237=6,"2",IF(O237&gt;=5,"3",IF(O237&gt;=3.7,"4",IF(O237&gt;=3.5,"5", IF(O237&gt;=3,"6", IF(O237&gt;=2.5,"7", IF(O237&gt;=2,"8",IF(O237&gt;=1.5,"9",IF(O237&gt;=1,"10","UN"))))))))))))</f>
        <v>1</v>
      </c>
      <c r="R237" s="358">
        <f t="shared" si="36"/>
        <v>9.8309918116129058</v>
      </c>
      <c r="S237" s="250" t="str">
        <f t="shared" ref="S237:S254" si="49">IF(O237&gt;=6,"13s(N2,R1)",(IF(O237&gt;=6,"13s(N2,R1)",IF(O237&gt;=5,"13s/22s/R4s(N2,R1)",IF(O237&gt;=4,"13s/22s/R4s/41s(N4,R1/N2,R2)",IF(O237&gt;=3,"13s/22s/R4s/41s/8x(N4R2/N2R4)",IF(O237&gt;=2,"13s/22s/R4s/41s/10x(N5R2/N2R5)","Unaceptable")))))))</f>
        <v>13s(N2,R1)</v>
      </c>
      <c r="T237" s="26"/>
      <c r="U237" s="26"/>
      <c r="V237" s="26"/>
      <c r="W237" s="26"/>
      <c r="X237" s="26"/>
      <c r="Y237" s="26"/>
      <c r="Z237" s="26"/>
      <c r="AA237" s="43"/>
      <c r="AB237" s="43"/>
      <c r="AC237" s="26"/>
      <c r="AD237" s="26"/>
      <c r="AE237" s="26"/>
      <c r="AF237" s="26"/>
      <c r="AG237" s="26"/>
      <c r="AH237" s="26"/>
      <c r="AI237" s="26"/>
      <c r="AJ237" s="26"/>
      <c r="AK237" s="26"/>
    </row>
    <row r="238" spans="1:37" ht="15.75" customHeight="1">
      <c r="A238" s="5"/>
      <c r="B238" s="326"/>
      <c r="C238" s="295">
        <v>237</v>
      </c>
      <c r="D238" s="147" t="s">
        <v>218</v>
      </c>
      <c r="E238" s="146"/>
      <c r="F238" s="188" t="s">
        <v>176</v>
      </c>
      <c r="G238" s="136">
        <v>13</v>
      </c>
      <c r="H238" s="322">
        <v>3.15</v>
      </c>
      <c r="I238" s="138">
        <v>1</v>
      </c>
      <c r="J238" s="350">
        <v>15.2</v>
      </c>
      <c r="K238" s="150">
        <v>38.1</v>
      </c>
      <c r="L238" s="152">
        <f t="shared" si="44"/>
        <v>0.39895013123359574</v>
      </c>
      <c r="M238" s="363">
        <f t="shared" si="45"/>
        <v>43.027468900691794</v>
      </c>
      <c r="N238" s="364">
        <v>22.8</v>
      </c>
      <c r="O238" s="152">
        <f t="shared" si="46"/>
        <v>6.9206349206349209</v>
      </c>
      <c r="P238" s="54">
        <f t="shared" si="47"/>
        <v>2.9693865588598101E-6</v>
      </c>
      <c r="Q238" s="514" t="str">
        <f t="shared" si="48"/>
        <v>1</v>
      </c>
      <c r="R238" s="190">
        <f t="shared" si="36"/>
        <v>9.5027627561672823</v>
      </c>
      <c r="S238" s="191" t="str">
        <f t="shared" si="49"/>
        <v>13s(N2,R1)</v>
      </c>
      <c r="T238" s="26"/>
      <c r="U238" s="26"/>
      <c r="V238" s="26"/>
      <c r="W238" s="26"/>
      <c r="X238" s="26"/>
      <c r="Y238" s="26"/>
      <c r="Z238" s="26"/>
      <c r="AA238" s="57"/>
      <c r="AB238" s="57"/>
      <c r="AC238" s="57"/>
      <c r="AD238" s="26"/>
      <c r="AE238" s="26"/>
      <c r="AF238" s="26"/>
      <c r="AG238" s="26"/>
      <c r="AH238" s="26"/>
      <c r="AI238" s="26"/>
      <c r="AJ238" s="26"/>
      <c r="AK238" s="26"/>
    </row>
    <row r="239" spans="1:37" ht="15.75" customHeight="1">
      <c r="A239" s="5"/>
      <c r="B239" s="326"/>
      <c r="C239" s="321">
        <v>238</v>
      </c>
      <c r="D239" s="159" t="s">
        <v>218</v>
      </c>
      <c r="E239" s="132" t="s">
        <v>177</v>
      </c>
      <c r="F239" s="174" t="s">
        <v>175</v>
      </c>
      <c r="G239" s="136">
        <v>12</v>
      </c>
      <c r="H239" s="322">
        <v>3.12</v>
      </c>
      <c r="I239" s="138">
        <v>1</v>
      </c>
      <c r="J239" s="349">
        <v>15.2</v>
      </c>
      <c r="K239" s="139">
        <v>38.1</v>
      </c>
      <c r="L239" s="141">
        <f t="shared" si="44"/>
        <v>0.39895013123359574</v>
      </c>
      <c r="M239" s="333">
        <f t="shared" si="45"/>
        <v>43.010671583689557</v>
      </c>
      <c r="N239" s="365">
        <v>22.8</v>
      </c>
      <c r="O239" s="141">
        <f t="shared" si="46"/>
        <v>6.9871794871794872</v>
      </c>
      <c r="P239" s="40">
        <f t="shared" si="47"/>
        <v>2.0420105606433481E-6</v>
      </c>
      <c r="Q239" s="513" t="str">
        <f t="shared" si="48"/>
        <v>1</v>
      </c>
      <c r="R239" s="358">
        <f t="shared" si="36"/>
        <v>9.4132672330068274</v>
      </c>
      <c r="S239" s="250" t="str">
        <f t="shared" si="49"/>
        <v>13s(N2,R1)</v>
      </c>
      <c r="T239" s="26"/>
      <c r="U239" s="26"/>
      <c r="V239" s="26"/>
      <c r="W239" s="26"/>
      <c r="X239" s="26"/>
      <c r="Y239" s="26"/>
      <c r="Z239" s="26"/>
      <c r="AA239" s="57"/>
      <c r="AB239" s="57"/>
      <c r="AC239" s="57"/>
      <c r="AD239" s="26"/>
      <c r="AE239" s="26"/>
      <c r="AF239" s="26"/>
      <c r="AG239" s="26"/>
      <c r="AH239" s="26"/>
      <c r="AI239" s="26"/>
      <c r="AJ239" s="26"/>
      <c r="AK239" s="26"/>
    </row>
    <row r="240" spans="1:37" ht="15.75" customHeight="1">
      <c r="A240" s="5"/>
      <c r="B240" s="330"/>
      <c r="C240" s="295">
        <v>239</v>
      </c>
      <c r="D240" s="147" t="s">
        <v>218</v>
      </c>
      <c r="E240" s="146"/>
      <c r="F240" s="188" t="s">
        <v>176</v>
      </c>
      <c r="G240" s="136">
        <v>13</v>
      </c>
      <c r="H240" s="322">
        <v>3.05</v>
      </c>
      <c r="I240" s="138">
        <v>1</v>
      </c>
      <c r="J240" s="350">
        <v>15.2</v>
      </c>
      <c r="K240" s="150">
        <v>38.1</v>
      </c>
      <c r="L240" s="152">
        <f t="shared" si="44"/>
        <v>0.39895013123359574</v>
      </c>
      <c r="M240" s="363">
        <f t="shared" si="45"/>
        <v>42.972078097294762</v>
      </c>
      <c r="N240" s="364">
        <v>22.8</v>
      </c>
      <c r="O240" s="152">
        <f t="shared" si="46"/>
        <v>7.1475409836065582</v>
      </c>
      <c r="P240" s="54">
        <f t="shared" si="47"/>
        <v>8.1379522010038841E-7</v>
      </c>
      <c r="Q240" s="514" t="str">
        <f t="shared" si="48"/>
        <v>1</v>
      </c>
      <c r="R240" s="190">
        <f t="shared" si="36"/>
        <v>9.2044826036013561</v>
      </c>
      <c r="S240" s="191" t="str">
        <f t="shared" si="49"/>
        <v>13s(N2,R1)</v>
      </c>
      <c r="T240" s="26"/>
      <c r="U240" s="26"/>
      <c r="V240" s="26"/>
      <c r="W240" s="26"/>
      <c r="X240" s="26"/>
      <c r="Y240" s="26"/>
      <c r="Z240" s="26"/>
      <c r="AA240" s="57"/>
      <c r="AB240" s="57"/>
      <c r="AC240" s="57"/>
      <c r="AD240" s="26"/>
      <c r="AE240" s="26"/>
      <c r="AF240" s="26"/>
      <c r="AG240" s="26"/>
      <c r="AH240" s="26"/>
      <c r="AI240" s="26"/>
      <c r="AJ240" s="26"/>
      <c r="AK240" s="26"/>
    </row>
    <row r="241" spans="1:37" ht="15.75" customHeight="1">
      <c r="A241" s="5"/>
      <c r="B241" s="195">
        <v>99</v>
      </c>
      <c r="C241" s="227">
        <v>240</v>
      </c>
      <c r="D241" s="222" t="s">
        <v>219</v>
      </c>
      <c r="E241" s="227" t="s">
        <v>204</v>
      </c>
      <c r="F241" s="223" t="s">
        <v>205</v>
      </c>
      <c r="G241" s="366" t="s">
        <v>37</v>
      </c>
      <c r="H241" s="367">
        <v>4.24</v>
      </c>
      <c r="I241" s="368">
        <v>4</v>
      </c>
      <c r="J241" s="369">
        <v>12.2</v>
      </c>
      <c r="K241" s="370">
        <v>45.6</v>
      </c>
      <c r="L241" s="239">
        <f t="shared" si="44"/>
        <v>0.26754385964912281</v>
      </c>
      <c r="M241" s="276">
        <f t="shared" si="45"/>
        <v>35.800739996821292</v>
      </c>
      <c r="N241" s="365">
        <v>21.9</v>
      </c>
      <c r="O241" s="204">
        <f t="shared" si="46"/>
        <v>4.2216981132075464</v>
      </c>
      <c r="P241" s="40">
        <f t="shared" si="47"/>
        <v>0.32473721392640709</v>
      </c>
      <c r="Q241" s="513" t="str">
        <f t="shared" si="48"/>
        <v>4</v>
      </c>
      <c r="R241" s="208">
        <f t="shared" si="36"/>
        <v>13.334106644241301</v>
      </c>
      <c r="S241" s="209" t="str">
        <f t="shared" si="49"/>
        <v>13s/22s/R4s/41s(N4,R1/N2,R2)</v>
      </c>
      <c r="T241" s="26"/>
      <c r="U241" s="26"/>
      <c r="V241" s="26"/>
      <c r="W241" s="26"/>
      <c r="X241" s="26"/>
      <c r="Y241" s="26"/>
      <c r="Z241" s="26"/>
      <c r="AA241" s="57"/>
      <c r="AB241" s="57"/>
      <c r="AC241" s="57"/>
      <c r="AD241" s="26"/>
      <c r="AE241" s="26"/>
      <c r="AF241" s="26"/>
      <c r="AG241" s="26"/>
      <c r="AH241" s="26"/>
      <c r="AI241" s="26"/>
      <c r="AJ241" s="26"/>
      <c r="AK241" s="26"/>
    </row>
    <row r="242" spans="1:37" ht="15.75" customHeight="1">
      <c r="A242" s="5"/>
      <c r="B242" s="210"/>
      <c r="C242" s="211">
        <v>241</v>
      </c>
      <c r="D242" s="212" t="s">
        <v>219</v>
      </c>
      <c r="E242" s="211"/>
      <c r="F242" s="213" t="s">
        <v>206</v>
      </c>
      <c r="G242" s="366" t="s">
        <v>37</v>
      </c>
      <c r="H242" s="367">
        <v>4.17</v>
      </c>
      <c r="I242" s="368">
        <v>2</v>
      </c>
      <c r="J242" s="371">
        <v>12.2</v>
      </c>
      <c r="K242" s="372">
        <v>45.6</v>
      </c>
      <c r="L242" s="241">
        <f t="shared" si="44"/>
        <v>0.26754385964912281</v>
      </c>
      <c r="M242" s="287">
        <f t="shared" si="45"/>
        <v>35.737513686321272</v>
      </c>
      <c r="N242" s="364">
        <v>21.9</v>
      </c>
      <c r="O242" s="216">
        <f t="shared" si="46"/>
        <v>4.7721822541966423</v>
      </c>
      <c r="P242" s="54">
        <f t="shared" si="47"/>
        <v>5.336037814469563E-2</v>
      </c>
      <c r="Q242" s="514" t="str">
        <f t="shared" si="48"/>
        <v>4</v>
      </c>
      <c r="R242" s="220">
        <f t="shared" si="36"/>
        <v>12.668863406004503</v>
      </c>
      <c r="S242" s="221" t="str">
        <f t="shared" si="49"/>
        <v>13s/22s/R4s/41s(N4,R1/N2,R2)</v>
      </c>
      <c r="T242" s="26"/>
      <c r="U242" s="26"/>
      <c r="V242" s="26"/>
      <c r="W242" s="26"/>
      <c r="X242" s="26"/>
      <c r="Y242" s="26"/>
      <c r="Z242" s="26"/>
      <c r="AA242" s="57"/>
      <c r="AB242" s="57"/>
      <c r="AC242" s="57"/>
      <c r="AD242" s="26"/>
      <c r="AE242" s="26"/>
      <c r="AF242" s="26"/>
      <c r="AG242" s="26"/>
      <c r="AH242" s="26"/>
      <c r="AI242" s="26"/>
      <c r="AJ242" s="26"/>
      <c r="AK242" s="26"/>
    </row>
    <row r="243" spans="1:37" ht="15.75" customHeight="1">
      <c r="A243" s="5"/>
      <c r="B243" s="195">
        <v>100</v>
      </c>
      <c r="C243" s="227">
        <v>242</v>
      </c>
      <c r="D243" s="222" t="s">
        <v>220</v>
      </c>
      <c r="E243" s="227" t="s">
        <v>204</v>
      </c>
      <c r="F243" s="223" t="s">
        <v>205</v>
      </c>
      <c r="G243" s="366" t="s">
        <v>75</v>
      </c>
      <c r="H243" s="367">
        <v>2.4500000000000002</v>
      </c>
      <c r="I243" s="368">
        <v>1</v>
      </c>
      <c r="J243" s="373">
        <v>24.7</v>
      </c>
      <c r="K243" s="374">
        <v>54.6</v>
      </c>
      <c r="L243" s="282">
        <f t="shared" si="44"/>
        <v>0.45238095238095238</v>
      </c>
      <c r="M243" s="283">
        <f t="shared" si="45"/>
        <v>68.800885866389834</v>
      </c>
      <c r="N243" s="334">
        <v>20</v>
      </c>
      <c r="O243" s="262">
        <f t="shared" si="46"/>
        <v>7.7551020408163263</v>
      </c>
      <c r="P243" s="40">
        <f t="shared" si="47"/>
        <v>1.9862800293424243E-8</v>
      </c>
      <c r="Q243" s="513" t="str">
        <f t="shared" si="48"/>
        <v>1</v>
      </c>
      <c r="R243" s="398">
        <f t="shared" si="36"/>
        <v>7.4177152816753491</v>
      </c>
      <c r="S243" s="264" t="str">
        <f t="shared" si="49"/>
        <v>13s(N2,R1)</v>
      </c>
      <c r="T243" s="26"/>
      <c r="U243" s="26"/>
      <c r="V243" s="26"/>
      <c r="W243" s="26"/>
      <c r="X243" s="26"/>
      <c r="Y243" s="26"/>
      <c r="Z243" s="26"/>
      <c r="AA243" s="57"/>
      <c r="AB243" s="57"/>
      <c r="AC243" s="57"/>
      <c r="AD243" s="26"/>
      <c r="AE243" s="26"/>
      <c r="AF243" s="26"/>
      <c r="AG243" s="26"/>
      <c r="AH243" s="26"/>
      <c r="AI243" s="26"/>
      <c r="AJ243" s="26"/>
      <c r="AK243" s="26"/>
    </row>
    <row r="244" spans="1:37" ht="15.75" customHeight="1">
      <c r="A244" s="5"/>
      <c r="B244" s="210"/>
      <c r="C244" s="211">
        <v>243</v>
      </c>
      <c r="D244" s="212" t="s">
        <v>220</v>
      </c>
      <c r="E244" s="196"/>
      <c r="F244" s="213" t="s">
        <v>206</v>
      </c>
      <c r="G244" s="366" t="s">
        <v>75</v>
      </c>
      <c r="H244" s="367">
        <v>2.69</v>
      </c>
      <c r="I244" s="368">
        <v>0</v>
      </c>
      <c r="J244" s="371">
        <v>24.7</v>
      </c>
      <c r="K244" s="372">
        <v>54.6</v>
      </c>
      <c r="L244" s="241">
        <f t="shared" si="44"/>
        <v>0.45238095238095238</v>
      </c>
      <c r="M244" s="287">
        <f t="shared" si="45"/>
        <v>68.869731315869089</v>
      </c>
      <c r="N244" s="338">
        <v>20</v>
      </c>
      <c r="O244" s="216">
        <f t="shared" si="46"/>
        <v>7.4349442379182156</v>
      </c>
      <c r="P244" s="54">
        <f t="shared" si="47"/>
        <v>1.4697268957419851E-7</v>
      </c>
      <c r="Q244" s="514" t="str">
        <f t="shared" si="48"/>
        <v>1</v>
      </c>
      <c r="R244" s="220">
        <f t="shared" si="36"/>
        <v>8.07</v>
      </c>
      <c r="S244" s="221" t="str">
        <f t="shared" si="49"/>
        <v>13s(N2,R1)</v>
      </c>
      <c r="T244" s="26"/>
      <c r="U244" s="26"/>
      <c r="V244" s="26"/>
      <c r="W244" s="26"/>
      <c r="X244" s="26"/>
      <c r="Y244" s="26"/>
      <c r="Z244" s="26"/>
      <c r="AA244" s="57"/>
      <c r="AB244" s="57"/>
      <c r="AC244" s="57"/>
      <c r="AD244" s="26"/>
      <c r="AE244" s="26"/>
      <c r="AF244" s="26"/>
      <c r="AG244" s="26"/>
      <c r="AH244" s="26"/>
      <c r="AI244" s="26"/>
      <c r="AJ244" s="26"/>
      <c r="AK244" s="26"/>
    </row>
    <row r="245" spans="1:37" ht="15.75" customHeight="1">
      <c r="A245" s="5"/>
      <c r="B245" s="195">
        <v>101</v>
      </c>
      <c r="C245" s="227">
        <v>244</v>
      </c>
      <c r="D245" s="222" t="s">
        <v>221</v>
      </c>
      <c r="E245" s="227" t="s">
        <v>204</v>
      </c>
      <c r="F245" s="223" t="s">
        <v>205</v>
      </c>
      <c r="G245" s="366" t="s">
        <v>37</v>
      </c>
      <c r="H245" s="367">
        <v>4.55</v>
      </c>
      <c r="I245" s="368">
        <v>2</v>
      </c>
      <c r="J245" s="369">
        <v>6.1</v>
      </c>
      <c r="K245" s="370">
        <v>62.9</v>
      </c>
      <c r="L245" s="239">
        <f t="shared" si="44"/>
        <v>9.6979332273449917E-2</v>
      </c>
      <c r="M245" s="276">
        <f t="shared" si="45"/>
        <v>21.093916658600889</v>
      </c>
      <c r="N245" s="315">
        <v>20.8</v>
      </c>
      <c r="O245" s="204">
        <f t="shared" si="46"/>
        <v>4.1318681318681323</v>
      </c>
      <c r="P245" s="40">
        <f t="shared" si="47"/>
        <v>0.42458407533800807</v>
      </c>
      <c r="Q245" s="513" t="str">
        <f t="shared" si="48"/>
        <v>4</v>
      </c>
      <c r="R245" s="208">
        <f t="shared" si="36"/>
        <v>13.795742096748546</v>
      </c>
      <c r="S245" s="209" t="str">
        <f t="shared" si="49"/>
        <v>13s/22s/R4s/41s(N4,R1/N2,R2)</v>
      </c>
      <c r="T245" s="26"/>
      <c r="U245" s="26"/>
      <c r="V245" s="26"/>
      <c r="W245" s="26"/>
      <c r="X245" s="26"/>
      <c r="Y245" s="26"/>
      <c r="Z245" s="26"/>
      <c r="AA245" s="57"/>
      <c r="AB245" s="57"/>
      <c r="AC245" s="57"/>
      <c r="AD245" s="26"/>
      <c r="AE245" s="26"/>
      <c r="AF245" s="26"/>
      <c r="AG245" s="26"/>
      <c r="AH245" s="26"/>
      <c r="AI245" s="26"/>
      <c r="AJ245" s="26"/>
      <c r="AK245" s="26"/>
    </row>
    <row r="246" spans="1:37" ht="15.75" customHeight="1">
      <c r="A246" s="5"/>
      <c r="B246" s="210"/>
      <c r="C246" s="211">
        <v>245</v>
      </c>
      <c r="D246" s="212" t="s">
        <v>221</v>
      </c>
      <c r="E246" s="196"/>
      <c r="F246" s="213" t="s">
        <v>206</v>
      </c>
      <c r="G246" s="366" t="s">
        <v>37</v>
      </c>
      <c r="H246" s="367">
        <v>4.33</v>
      </c>
      <c r="I246" s="368">
        <v>1</v>
      </c>
      <c r="J246" s="371">
        <v>6.1</v>
      </c>
      <c r="K246" s="372">
        <v>62.9</v>
      </c>
      <c r="L246" s="241">
        <f t="shared" si="44"/>
        <v>9.6979332273449917E-2</v>
      </c>
      <c r="M246" s="287">
        <f t="shared" si="45"/>
        <v>20.735077055077465</v>
      </c>
      <c r="N246" s="314">
        <v>20.8</v>
      </c>
      <c r="O246" s="216">
        <f t="shared" si="46"/>
        <v>4.5727482678983833</v>
      </c>
      <c r="P246" s="54">
        <f t="shared" si="47"/>
        <v>0.10604866163055338</v>
      </c>
      <c r="Q246" s="514" t="str">
        <f t="shared" si="48"/>
        <v>4</v>
      </c>
      <c r="R246" s="220">
        <f t="shared" si="36"/>
        <v>13.028434288125338</v>
      </c>
      <c r="S246" s="221" t="str">
        <f t="shared" si="49"/>
        <v>13s/22s/R4s/41s(N4,R1/N2,R2)</v>
      </c>
      <c r="T246" s="26"/>
      <c r="U246" s="26"/>
      <c r="V246" s="26"/>
      <c r="W246" s="26"/>
      <c r="X246" s="26"/>
      <c r="Y246" s="26"/>
      <c r="Z246" s="26"/>
      <c r="AA246" s="57"/>
      <c r="AB246" s="57"/>
      <c r="AC246" s="57"/>
      <c r="AD246" s="26"/>
      <c r="AE246" s="26"/>
      <c r="AF246" s="26"/>
      <c r="AG246" s="26"/>
      <c r="AH246" s="26"/>
      <c r="AI246" s="26"/>
      <c r="AJ246" s="26"/>
      <c r="AK246" s="26"/>
    </row>
    <row r="247" spans="1:37" ht="15.75" customHeight="1">
      <c r="A247" s="5"/>
      <c r="B247" s="195">
        <v>102</v>
      </c>
      <c r="C247" s="227">
        <v>246</v>
      </c>
      <c r="D247" s="222" t="s">
        <v>222</v>
      </c>
      <c r="E247" s="227" t="s">
        <v>204</v>
      </c>
      <c r="F247" s="223" t="s">
        <v>205</v>
      </c>
      <c r="G247" s="366" t="s">
        <v>37</v>
      </c>
      <c r="H247" s="367">
        <v>5.63</v>
      </c>
      <c r="I247" s="368">
        <v>1</v>
      </c>
      <c r="J247" s="375">
        <v>16</v>
      </c>
      <c r="K247" s="370">
        <v>130.5</v>
      </c>
      <c r="L247" s="239">
        <f t="shared" si="44"/>
        <v>0.12260536398467432</v>
      </c>
      <c r="M247" s="276">
        <f t="shared" si="45"/>
        <v>47.015240317156739</v>
      </c>
      <c r="N247" s="67">
        <v>23</v>
      </c>
      <c r="O247" s="204">
        <f t="shared" si="46"/>
        <v>3.9076376554174068</v>
      </c>
      <c r="P247" s="40">
        <f t="shared" si="47"/>
        <v>0.80280539536350393</v>
      </c>
      <c r="Q247" s="513" t="str">
        <f t="shared" si="48"/>
        <v>4</v>
      </c>
      <c r="R247" s="208">
        <f t="shared" si="36"/>
        <v>16.919577417890793</v>
      </c>
      <c r="S247" s="209" t="str">
        <f t="shared" si="49"/>
        <v>13s/22s/R4s/41s/8x(N4R2/N2R4)</v>
      </c>
      <c r="T247" s="26"/>
      <c r="U247" s="26"/>
      <c r="V247" s="26"/>
      <c r="W247" s="26"/>
      <c r="X247" s="26"/>
      <c r="Y247" s="26"/>
      <c r="Z247" s="26"/>
      <c r="AA247" s="57"/>
      <c r="AB247" s="57"/>
      <c r="AC247" s="57"/>
      <c r="AD247" s="26"/>
      <c r="AE247" s="26"/>
      <c r="AF247" s="26"/>
      <c r="AG247" s="26"/>
      <c r="AH247" s="26"/>
      <c r="AI247" s="26"/>
      <c r="AJ247" s="26"/>
      <c r="AK247" s="26"/>
    </row>
    <row r="248" spans="1:37" ht="15.75" customHeight="1">
      <c r="A248" s="5"/>
      <c r="B248" s="210"/>
      <c r="C248" s="211">
        <v>247</v>
      </c>
      <c r="D248" s="212" t="s">
        <v>222</v>
      </c>
      <c r="E248" s="211"/>
      <c r="F248" s="213" t="s">
        <v>206</v>
      </c>
      <c r="G248" s="366" t="s">
        <v>37</v>
      </c>
      <c r="H248" s="367">
        <v>3.25</v>
      </c>
      <c r="I248" s="368">
        <v>3</v>
      </c>
      <c r="J248" s="376">
        <v>16</v>
      </c>
      <c r="K248" s="372">
        <v>130.5</v>
      </c>
      <c r="L248" s="241">
        <f t="shared" si="44"/>
        <v>0.12260536398467432</v>
      </c>
      <c r="M248" s="287">
        <f t="shared" si="45"/>
        <v>45.255419564953762</v>
      </c>
      <c r="N248" s="68">
        <v>23</v>
      </c>
      <c r="O248" s="216">
        <f t="shared" si="46"/>
        <v>6.1538461538461542</v>
      </c>
      <c r="P248" s="54">
        <f t="shared" si="47"/>
        <v>1.6289996211948932E-4</v>
      </c>
      <c r="Q248" s="514" t="str">
        <f t="shared" si="48"/>
        <v>1</v>
      </c>
      <c r="R248" s="220">
        <f t="shared" si="36"/>
        <v>10.201102881551583</v>
      </c>
      <c r="S248" s="221" t="str">
        <f t="shared" si="49"/>
        <v>13s(N2,R1)</v>
      </c>
      <c r="T248" s="26"/>
      <c r="U248" s="26"/>
      <c r="V248" s="26"/>
      <c r="W248" s="26"/>
      <c r="X248" s="26"/>
      <c r="Y248" s="26"/>
      <c r="Z248" s="26"/>
      <c r="AA248" s="57"/>
      <c r="AB248" s="57"/>
      <c r="AC248" s="57"/>
      <c r="AD248" s="26"/>
      <c r="AE248" s="26"/>
      <c r="AF248" s="26"/>
      <c r="AG248" s="26"/>
      <c r="AH248" s="26"/>
      <c r="AI248" s="26"/>
      <c r="AJ248" s="26"/>
      <c r="AK248" s="26"/>
    </row>
    <row r="249" spans="1:37" ht="15.75" customHeight="1">
      <c r="A249" s="5"/>
      <c r="B249" s="195">
        <v>103</v>
      </c>
      <c r="C249" s="227">
        <v>248</v>
      </c>
      <c r="D249" s="222" t="s">
        <v>223</v>
      </c>
      <c r="E249" s="227" t="s">
        <v>204</v>
      </c>
      <c r="F249" s="223" t="s">
        <v>205</v>
      </c>
      <c r="G249" s="366" t="s">
        <v>37</v>
      </c>
      <c r="H249" s="367">
        <v>3.94</v>
      </c>
      <c r="I249" s="368">
        <v>5</v>
      </c>
      <c r="J249" s="369">
        <v>12.7</v>
      </c>
      <c r="K249" s="370">
        <v>55.6</v>
      </c>
      <c r="L249" s="239">
        <f t="shared" si="44"/>
        <v>0.22841726618705033</v>
      </c>
      <c r="M249" s="276">
        <f t="shared" si="45"/>
        <v>36.857757006090317</v>
      </c>
      <c r="N249" s="243">
        <v>24</v>
      </c>
      <c r="O249" s="204">
        <f t="shared" si="46"/>
        <v>4.8223350253807107</v>
      </c>
      <c r="P249" s="40">
        <f t="shared" si="47"/>
        <v>4.4633720638553864E-2</v>
      </c>
      <c r="Q249" s="513" t="str">
        <f t="shared" si="48"/>
        <v>4</v>
      </c>
      <c r="R249" s="208">
        <f t="shared" si="36"/>
        <v>12.834032881366635</v>
      </c>
      <c r="S249" s="209" t="str">
        <f t="shared" si="49"/>
        <v>13s/22s/R4s/41s(N4,R1/N2,R2)</v>
      </c>
      <c r="T249" s="26"/>
      <c r="U249" s="26"/>
      <c r="V249" s="26"/>
      <c r="W249" s="26"/>
      <c r="X249" s="26"/>
      <c r="Y249" s="26"/>
      <c r="Z249" s="26"/>
      <c r="AA249" s="57"/>
      <c r="AB249" s="57"/>
      <c r="AC249" s="57"/>
      <c r="AD249" s="26"/>
      <c r="AE249" s="26"/>
      <c r="AF249" s="26"/>
      <c r="AG249" s="26"/>
      <c r="AH249" s="26"/>
      <c r="AI249" s="26"/>
      <c r="AJ249" s="26"/>
      <c r="AK249" s="26"/>
    </row>
    <row r="250" spans="1:37" ht="15.75" customHeight="1">
      <c r="A250" s="5"/>
      <c r="B250" s="210"/>
      <c r="C250" s="211">
        <v>249</v>
      </c>
      <c r="D250" s="212" t="s">
        <v>223</v>
      </c>
      <c r="E250" s="312"/>
      <c r="F250" s="213" t="s">
        <v>206</v>
      </c>
      <c r="G250" s="366" t="s">
        <v>37</v>
      </c>
      <c r="H250" s="367">
        <v>2.9</v>
      </c>
      <c r="I250" s="368">
        <v>4</v>
      </c>
      <c r="J250" s="371">
        <v>12.7</v>
      </c>
      <c r="K250" s="372">
        <v>55.6</v>
      </c>
      <c r="L250" s="241">
        <f t="shared" si="44"/>
        <v>0.22841726618705033</v>
      </c>
      <c r="M250" s="287">
        <f t="shared" si="45"/>
        <v>36.108711414283398</v>
      </c>
      <c r="N250" s="244">
        <v>24</v>
      </c>
      <c r="O250" s="216">
        <f t="shared" si="46"/>
        <v>6.8965517241379315</v>
      </c>
      <c r="P250" s="54">
        <f t="shared" si="47"/>
        <v>3.3966916945793457E-6</v>
      </c>
      <c r="Q250" s="514" t="str">
        <f t="shared" si="48"/>
        <v>1</v>
      </c>
      <c r="R250" s="220">
        <f t="shared" si="36"/>
        <v>9.5754895436212557</v>
      </c>
      <c r="S250" s="221" t="str">
        <f t="shared" si="49"/>
        <v>13s(N2,R1)</v>
      </c>
      <c r="T250" s="26"/>
      <c r="U250" s="26"/>
      <c r="V250" s="26"/>
      <c r="W250" s="26"/>
      <c r="X250" s="26"/>
      <c r="Y250" s="26"/>
      <c r="Z250" s="26"/>
      <c r="AA250" s="57"/>
      <c r="AB250" s="57"/>
      <c r="AC250" s="57"/>
      <c r="AD250" s="26"/>
      <c r="AE250" s="26"/>
      <c r="AF250" s="26"/>
      <c r="AG250" s="26"/>
      <c r="AH250" s="26"/>
      <c r="AI250" s="26"/>
      <c r="AJ250" s="26"/>
      <c r="AK250" s="26"/>
    </row>
    <row r="251" spans="1:37" ht="15.75" customHeight="1">
      <c r="A251" s="5"/>
      <c r="B251" s="195">
        <v>104</v>
      </c>
      <c r="C251" s="227">
        <v>250</v>
      </c>
      <c r="D251" s="222" t="s">
        <v>224</v>
      </c>
      <c r="E251" s="227" t="s">
        <v>204</v>
      </c>
      <c r="F251" s="223" t="s">
        <v>205</v>
      </c>
      <c r="G251" s="366" t="s">
        <v>37</v>
      </c>
      <c r="H251" s="367">
        <v>2.72</v>
      </c>
      <c r="I251" s="368">
        <v>0</v>
      </c>
      <c r="J251" s="369">
        <v>18.100000000000001</v>
      </c>
      <c r="K251" s="370">
        <v>72.400000000000006</v>
      </c>
      <c r="L251" s="239">
        <f t="shared" si="44"/>
        <v>0.25</v>
      </c>
      <c r="M251" s="276">
        <f t="shared" si="45"/>
        <v>50.73397814955969</v>
      </c>
      <c r="N251" s="123">
        <v>25</v>
      </c>
      <c r="O251" s="204">
        <f t="shared" si="46"/>
        <v>9.1911764705882355</v>
      </c>
      <c r="P251" s="40">
        <f t="shared" si="47"/>
        <v>7.3274719625260332E-13</v>
      </c>
      <c r="Q251" s="513" t="str">
        <f t="shared" si="48"/>
        <v>1</v>
      </c>
      <c r="R251" s="208">
        <f t="shared" si="36"/>
        <v>8.16</v>
      </c>
      <c r="S251" s="209" t="str">
        <f t="shared" si="49"/>
        <v>13s(N2,R1)</v>
      </c>
      <c r="T251" s="26"/>
      <c r="U251" s="26"/>
      <c r="V251" s="26"/>
      <c r="W251" s="26"/>
      <c r="X251" s="26"/>
      <c r="Y251" s="26"/>
      <c r="Z251" s="26"/>
      <c r="AA251" s="57"/>
      <c r="AB251" s="57"/>
      <c r="AC251" s="57"/>
      <c r="AD251" s="26"/>
      <c r="AE251" s="26"/>
      <c r="AF251" s="26"/>
      <c r="AG251" s="26"/>
      <c r="AH251" s="26"/>
      <c r="AI251" s="26"/>
      <c r="AJ251" s="26"/>
      <c r="AK251" s="26"/>
    </row>
    <row r="252" spans="1:37" ht="15.75" customHeight="1">
      <c r="A252" s="5"/>
      <c r="B252" s="210"/>
      <c r="C252" s="211">
        <v>251</v>
      </c>
      <c r="D252" s="212" t="s">
        <v>224</v>
      </c>
      <c r="E252" s="312"/>
      <c r="F252" s="213" t="s">
        <v>206</v>
      </c>
      <c r="G252" s="366" t="s">
        <v>99</v>
      </c>
      <c r="H252" s="367">
        <v>2.86</v>
      </c>
      <c r="I252" s="368">
        <v>1</v>
      </c>
      <c r="J252" s="371">
        <v>18.100000000000001</v>
      </c>
      <c r="K252" s="372">
        <v>72.400000000000006</v>
      </c>
      <c r="L252" s="241">
        <f t="shared" si="44"/>
        <v>0.25</v>
      </c>
      <c r="M252" s="287">
        <f t="shared" si="45"/>
        <v>50.793096526201282</v>
      </c>
      <c r="N252" s="123">
        <v>25</v>
      </c>
      <c r="O252" s="216">
        <f t="shared" si="46"/>
        <v>8.3916083916083917</v>
      </c>
      <c r="P252" s="54">
        <f t="shared" si="47"/>
        <v>2.7582380823787389E-10</v>
      </c>
      <c r="Q252" s="514" t="str">
        <f t="shared" si="48"/>
        <v>1</v>
      </c>
      <c r="R252" s="220">
        <f t="shared" si="36"/>
        <v>8.6380784900346903</v>
      </c>
      <c r="S252" s="221" t="str">
        <f t="shared" si="49"/>
        <v>13s(N2,R1)</v>
      </c>
      <c r="T252" s="26"/>
      <c r="U252" s="26"/>
      <c r="V252" s="26"/>
      <c r="W252" s="26"/>
      <c r="X252" s="26"/>
      <c r="Y252" s="26"/>
      <c r="Z252" s="26"/>
      <c r="AA252" s="57"/>
      <c r="AB252" s="57"/>
      <c r="AC252" s="57"/>
      <c r="AD252" s="26"/>
      <c r="AE252" s="26"/>
      <c r="AF252" s="26"/>
      <c r="AG252" s="26"/>
      <c r="AH252" s="26"/>
      <c r="AI252" s="26"/>
      <c r="AJ252" s="26"/>
      <c r="AK252" s="26"/>
    </row>
    <row r="253" spans="1:37" ht="15.75" customHeight="1">
      <c r="A253" s="5"/>
      <c r="B253" s="195">
        <v>105</v>
      </c>
      <c r="C253" s="227">
        <v>252</v>
      </c>
      <c r="D253" s="222" t="s">
        <v>225</v>
      </c>
      <c r="E253" s="227" t="s">
        <v>204</v>
      </c>
      <c r="F253" s="223" t="s">
        <v>205</v>
      </c>
      <c r="G253" s="366" t="s">
        <v>37</v>
      </c>
      <c r="H253" s="367">
        <v>2.4300000000000002</v>
      </c>
      <c r="I253" s="368">
        <v>0</v>
      </c>
      <c r="J253" s="369">
        <v>22.2</v>
      </c>
      <c r="K253" s="370">
        <v>31.1</v>
      </c>
      <c r="L253" s="239">
        <f t="shared" si="44"/>
        <v>0.7138263665594855</v>
      </c>
      <c r="M253" s="276">
        <f t="shared" si="45"/>
        <v>61.902801355673716</v>
      </c>
      <c r="N253" s="315">
        <v>27.9</v>
      </c>
      <c r="O253" s="204">
        <f t="shared" si="46"/>
        <v>11.481481481481481</v>
      </c>
      <c r="P253" s="40">
        <f t="shared" si="47"/>
        <v>0</v>
      </c>
      <c r="Q253" s="513" t="str">
        <f t="shared" si="48"/>
        <v>1</v>
      </c>
      <c r="R253" s="208">
        <f t="shared" si="36"/>
        <v>7.29</v>
      </c>
      <c r="S253" s="209" t="str">
        <f t="shared" si="49"/>
        <v>13s(N2,R1)</v>
      </c>
      <c r="T253" s="26"/>
      <c r="U253" s="26"/>
      <c r="V253" s="26"/>
      <c r="W253" s="26"/>
      <c r="X253" s="26"/>
      <c r="Y253" s="26"/>
      <c r="Z253" s="26"/>
      <c r="AA253" s="57"/>
      <c r="AB253" s="57"/>
      <c r="AC253" s="57"/>
      <c r="AD253" s="26"/>
      <c r="AE253" s="26"/>
      <c r="AF253" s="26"/>
      <c r="AG253" s="26"/>
      <c r="AH253" s="26"/>
      <c r="AI253" s="26"/>
      <c r="AJ253" s="26"/>
      <c r="AK253" s="26"/>
    </row>
    <row r="254" spans="1:37" ht="15.75" customHeight="1">
      <c r="A254" s="5"/>
      <c r="B254" s="210"/>
      <c r="C254" s="211">
        <v>253</v>
      </c>
      <c r="D254" s="212" t="s">
        <v>225</v>
      </c>
      <c r="E254" s="312"/>
      <c r="F254" s="213" t="s">
        <v>206</v>
      </c>
      <c r="G254" s="366" t="s">
        <v>37</v>
      </c>
      <c r="H254" s="367">
        <v>1.9</v>
      </c>
      <c r="I254" s="368">
        <v>1</v>
      </c>
      <c r="J254" s="373">
        <v>22.2</v>
      </c>
      <c r="K254" s="374">
        <v>31.1</v>
      </c>
      <c r="L254" s="282">
        <f t="shared" si="44"/>
        <v>0.7138263665594855</v>
      </c>
      <c r="M254" s="283">
        <f t="shared" si="45"/>
        <v>61.760218911529137</v>
      </c>
      <c r="N254" s="311">
        <v>27.9</v>
      </c>
      <c r="O254" s="262">
        <f t="shared" si="46"/>
        <v>14.157894736842104</v>
      </c>
      <c r="P254" s="54">
        <f t="shared" si="47"/>
        <v>0</v>
      </c>
      <c r="Q254" s="514" t="str">
        <f t="shared" si="48"/>
        <v>1</v>
      </c>
      <c r="R254" s="220">
        <f t="shared" si="36"/>
        <v>5.7870545184921145</v>
      </c>
      <c r="S254" s="264" t="str">
        <f t="shared" si="49"/>
        <v>13s(N2,R1)</v>
      </c>
      <c r="T254" s="26"/>
      <c r="U254" s="26"/>
      <c r="V254" s="26"/>
      <c r="W254" s="26"/>
      <c r="X254" s="26"/>
      <c r="Y254" s="26"/>
      <c r="Z254" s="26"/>
      <c r="AA254" s="57"/>
      <c r="AB254" s="57"/>
      <c r="AC254" s="57"/>
      <c r="AD254" s="26"/>
      <c r="AE254" s="26"/>
      <c r="AF254" s="26"/>
      <c r="AG254" s="26"/>
      <c r="AH254" s="26"/>
      <c r="AI254" s="26"/>
      <c r="AJ254" s="26"/>
      <c r="AK254" s="26"/>
    </row>
    <row r="255" spans="1:37" ht="15.75" customHeight="1">
      <c r="A255" s="5"/>
      <c r="B255" s="195">
        <v>106</v>
      </c>
      <c r="C255" s="227">
        <v>254</v>
      </c>
      <c r="D255" s="222" t="s">
        <v>226</v>
      </c>
      <c r="E255" s="227" t="s">
        <v>204</v>
      </c>
      <c r="F255" s="223" t="s">
        <v>205</v>
      </c>
      <c r="G255" s="366" t="s">
        <v>37</v>
      </c>
      <c r="H255" s="367">
        <v>3.47</v>
      </c>
      <c r="I255" s="368">
        <v>5</v>
      </c>
      <c r="J255" s="592"/>
      <c r="K255" s="593"/>
      <c r="L255" s="593"/>
      <c r="M255" s="593"/>
      <c r="N255" s="593"/>
      <c r="O255" s="593"/>
      <c r="P255" s="593"/>
      <c r="Q255" s="594"/>
      <c r="R255" s="208">
        <f t="shared" si="36"/>
        <v>11.548510726496296</v>
      </c>
      <c r="S255" s="319"/>
      <c r="T255" s="26"/>
      <c r="U255" s="26"/>
      <c r="V255" s="26"/>
      <c r="W255" s="26"/>
      <c r="X255" s="26"/>
      <c r="Y255" s="26"/>
      <c r="Z255" s="26"/>
      <c r="AB255" s="57"/>
      <c r="AC255" s="57"/>
      <c r="AD255" s="26"/>
      <c r="AE255" s="26"/>
      <c r="AF255" s="26"/>
      <c r="AG255" s="26"/>
      <c r="AH255" s="26"/>
      <c r="AI255" s="26"/>
      <c r="AJ255" s="26"/>
      <c r="AK255" s="26"/>
    </row>
    <row r="256" spans="1:37" ht="15.75" customHeight="1">
      <c r="A256" s="5"/>
      <c r="B256" s="210"/>
      <c r="C256" s="211">
        <v>255</v>
      </c>
      <c r="D256" s="212" t="s">
        <v>226</v>
      </c>
      <c r="E256" s="312"/>
      <c r="F256" s="213" t="s">
        <v>206</v>
      </c>
      <c r="G256" s="366" t="s">
        <v>37</v>
      </c>
      <c r="H256" s="367">
        <v>3.41</v>
      </c>
      <c r="I256" s="368">
        <v>6</v>
      </c>
      <c r="J256" s="595" t="s">
        <v>66</v>
      </c>
      <c r="K256" s="596"/>
      <c r="L256" s="596"/>
      <c r="M256" s="596"/>
      <c r="N256" s="596"/>
      <c r="O256" s="596"/>
      <c r="P256" s="596"/>
      <c r="Q256" s="597"/>
      <c r="R256" s="220">
        <f t="shared" si="36"/>
        <v>11.859717534578976</v>
      </c>
      <c r="S256" s="194" t="s">
        <v>66</v>
      </c>
      <c r="T256" s="26"/>
      <c r="U256" s="26"/>
      <c r="V256" s="26"/>
      <c r="W256" s="26"/>
      <c r="X256" s="26"/>
      <c r="Y256" s="26"/>
      <c r="Z256" s="26"/>
      <c r="AA256" s="57"/>
      <c r="AB256" s="57"/>
      <c r="AC256" s="57"/>
      <c r="AD256" s="26"/>
      <c r="AE256" s="26"/>
      <c r="AF256" s="26"/>
      <c r="AG256" s="26"/>
      <c r="AH256" s="26"/>
      <c r="AI256" s="26"/>
      <c r="AJ256" s="26"/>
      <c r="AK256" s="26"/>
    </row>
    <row r="257" spans="1:37" ht="15.75" customHeight="1">
      <c r="A257" s="5"/>
      <c r="B257" s="195">
        <v>107</v>
      </c>
      <c r="C257" s="227">
        <v>256</v>
      </c>
      <c r="D257" s="222" t="s">
        <v>227</v>
      </c>
      <c r="E257" s="227" t="s">
        <v>204</v>
      </c>
      <c r="F257" s="223" t="s">
        <v>205</v>
      </c>
      <c r="G257" s="366" t="s">
        <v>37</v>
      </c>
      <c r="H257" s="367">
        <v>2.27</v>
      </c>
      <c r="I257" s="368">
        <v>1</v>
      </c>
      <c r="J257" s="604"/>
      <c r="K257" s="605"/>
      <c r="L257" s="605"/>
      <c r="M257" s="606"/>
      <c r="N257" s="377">
        <v>15</v>
      </c>
      <c r="O257" s="262">
        <f>(N257-I257)/H257</f>
        <v>6.1674008810572687</v>
      </c>
      <c r="P257" s="112">
        <f xml:space="preserve"> ((1-NORMSDIST(O257-1.5))*1000000)/10000</f>
        <v>1.5251691627415909E-4</v>
      </c>
      <c r="Q257" s="513" t="str">
        <f t="shared" ref="Q257:Q260" si="50">IF(O257&gt;6,"1",(IF(O257&gt;6,"1",IF(O257=6,"2",IF(O257&gt;=5,"3",IF(O257&gt;=3.7,"4",IF(O257&gt;=3.5,"5", IF(O257&gt;=3,"6", IF(O257&gt;=2.5,"7", IF(O257&gt;=2,"8",IF(O257&gt;=1.5,"9",IF(O257&gt;=1,"10","UN"))))))))))))</f>
        <v>1</v>
      </c>
      <c r="R257" s="208">
        <f t="shared" si="36"/>
        <v>6.883029856102616</v>
      </c>
      <c r="S257" s="209" t="str">
        <f>IF(O257&gt;=6,"13s(N2,R1)",(IF(O257&gt;=6,"13s(N2,R1)",IF(O257&gt;=5,"13s/22s/R4s(N2,R1)",IF(O257&gt;=4,"13s/22s/R4s/41s(N4,R1/N2,R2)",IF(O257&gt;=3,"13s/22s/R4s/41s/8x(N4R2/N2R4)",IF(O257&gt;=2,"13s/22s/R4s/41s/10x(N5R2/N2R5)","Unaceptable")))))))</f>
        <v>13s(N2,R1)</v>
      </c>
      <c r="T257" s="26"/>
      <c r="U257" s="26"/>
      <c r="V257" s="26"/>
      <c r="W257" s="26"/>
      <c r="X257" s="26"/>
      <c r="Y257" s="26"/>
      <c r="Z257" s="26"/>
      <c r="AA257" s="57"/>
      <c r="AB257" s="57"/>
      <c r="AC257" s="57"/>
      <c r="AD257" s="26"/>
      <c r="AE257" s="26"/>
      <c r="AF257" s="26"/>
      <c r="AG257" s="26"/>
      <c r="AH257" s="26"/>
      <c r="AI257" s="26"/>
      <c r="AJ257" s="26"/>
      <c r="AK257" s="26"/>
    </row>
    <row r="258" spans="1:37" ht="15.75" customHeight="1">
      <c r="A258" s="5"/>
      <c r="B258" s="210"/>
      <c r="C258" s="211">
        <v>257</v>
      </c>
      <c r="D258" s="212" t="s">
        <v>227</v>
      </c>
      <c r="E258" s="312"/>
      <c r="F258" s="213" t="s">
        <v>206</v>
      </c>
      <c r="G258" s="366" t="s">
        <v>37</v>
      </c>
      <c r="H258" s="367">
        <v>2.21</v>
      </c>
      <c r="I258" s="368">
        <v>1</v>
      </c>
      <c r="J258" s="595" t="s">
        <v>66</v>
      </c>
      <c r="K258" s="596"/>
      <c r="L258" s="596"/>
      <c r="M258" s="597"/>
      <c r="N258" s="378">
        <v>15</v>
      </c>
      <c r="O258" s="216">
        <f>(N258-I258)/H258</f>
        <v>6.3348416289592757</v>
      </c>
      <c r="P258" s="54">
        <f xml:space="preserve"> ((1-NORMSDIST(O258-1.5))*1000000)/10000</f>
        <v>6.6625851380397449E-5</v>
      </c>
      <c r="Q258" s="514" t="str">
        <f t="shared" si="50"/>
        <v>1</v>
      </c>
      <c r="R258" s="220">
        <f t="shared" si="36"/>
        <v>6.7049906785915825</v>
      </c>
      <c r="S258" s="221" t="str">
        <f>IF(O258&gt;=6,"13s(N2,R1)",(IF(O258&gt;=6,"13s(N2,R1)",IF(O258&gt;=5,"13s/22s/R4s(N2,R1)",IF(O258&gt;=4,"13s/22s/R4s/41s(N4,R1/N2,R2)",IF(O258&gt;=3,"13s/22s/R4s/41s/8x(N4R2/N2R4)",IF(O258&gt;=2,"13s/22s/R4s/41s/10x(N5R2/N2R5)","Unaceptable")))))))</f>
        <v>13s(N2,R1)</v>
      </c>
      <c r="T258" s="26"/>
      <c r="U258" s="26"/>
      <c r="V258" s="26"/>
      <c r="W258" s="26"/>
      <c r="X258" s="26"/>
      <c r="Y258" s="26"/>
      <c r="Z258" s="26"/>
      <c r="AA258" s="57"/>
      <c r="AB258" s="57"/>
      <c r="AC258" s="57"/>
      <c r="AD258" s="26"/>
      <c r="AE258" s="26"/>
      <c r="AF258" s="26"/>
      <c r="AG258" s="26"/>
      <c r="AH258" s="26"/>
      <c r="AI258" s="26"/>
      <c r="AJ258" s="26"/>
      <c r="AK258" s="26"/>
    </row>
    <row r="259" spans="1:37" ht="15.75" customHeight="1">
      <c r="A259" s="5"/>
      <c r="B259" s="195">
        <v>108</v>
      </c>
      <c r="C259" s="227">
        <v>258</v>
      </c>
      <c r="D259" s="222" t="s">
        <v>228</v>
      </c>
      <c r="E259" s="227" t="s">
        <v>204</v>
      </c>
      <c r="F259" s="223" t="s">
        <v>205</v>
      </c>
      <c r="G259" s="366" t="s">
        <v>37</v>
      </c>
      <c r="H259" s="367">
        <v>3.14</v>
      </c>
      <c r="I259" s="368">
        <v>0</v>
      </c>
      <c r="J259" s="592"/>
      <c r="K259" s="593"/>
      <c r="L259" s="593"/>
      <c r="M259" s="594"/>
      <c r="N259" s="379">
        <v>10</v>
      </c>
      <c r="O259" s="262">
        <f>(N259-I259)/H259</f>
        <v>3.1847133757961781</v>
      </c>
      <c r="P259" s="40">
        <f xml:space="preserve"> ((1-NORMSDIST(O259-1.5))*1000000)/10000</f>
        <v>4.6021942295447538</v>
      </c>
      <c r="Q259" s="513" t="str">
        <f t="shared" si="50"/>
        <v>6</v>
      </c>
      <c r="R259" s="208">
        <f t="shared" si="36"/>
        <v>9.42</v>
      </c>
      <c r="S259" s="209" t="str">
        <f>IF(O259&gt;=6,"13s(N2,R1)",(IF(O259&gt;=6,"13s(N2,R1)",IF(O259&gt;=5,"13s/22s/R4s(N2,R1)",IF(O259&gt;=4,"13s/22s/R4s/41s(N4,R1/N2,R2)",IF(O259&gt;=3,"13s/22s/R4s/41s/8x(N4R2/N2R4)",IF(O259&gt;=2,"13s/22s/R4s/41s/10x(N5R2/N2R5)","Unaceptable")))))))</f>
        <v>13s/22s/R4s/41s/8x(N4R2/N2R4)</v>
      </c>
      <c r="T259" s="26"/>
      <c r="U259" s="26"/>
      <c r="V259" s="26"/>
      <c r="W259" s="26"/>
      <c r="X259" s="26"/>
      <c r="Y259" s="26"/>
      <c r="Z259" s="26"/>
      <c r="AA259" s="57"/>
      <c r="AB259" s="57"/>
      <c r="AC259" s="57"/>
      <c r="AD259" s="26"/>
      <c r="AE259" s="26"/>
      <c r="AF259" s="26"/>
      <c r="AG259" s="26"/>
      <c r="AH259" s="26"/>
      <c r="AI259" s="26"/>
      <c r="AJ259" s="26"/>
      <c r="AK259" s="26"/>
    </row>
    <row r="260" spans="1:37" ht="15.75" customHeight="1">
      <c r="A260" s="5"/>
      <c r="B260" s="210"/>
      <c r="C260" s="211">
        <v>259</v>
      </c>
      <c r="D260" s="212" t="s">
        <v>228</v>
      </c>
      <c r="E260" s="312"/>
      <c r="F260" s="213" t="s">
        <v>206</v>
      </c>
      <c r="G260" s="366" t="s">
        <v>37</v>
      </c>
      <c r="H260" s="367">
        <v>2.9</v>
      </c>
      <c r="I260" s="368">
        <v>1</v>
      </c>
      <c r="J260" s="595" t="s">
        <v>66</v>
      </c>
      <c r="K260" s="596"/>
      <c r="L260" s="596"/>
      <c r="M260" s="597"/>
      <c r="N260" s="377">
        <v>10</v>
      </c>
      <c r="O260" s="262">
        <f>(N260-I260)/H260</f>
        <v>3.103448275862069</v>
      </c>
      <c r="P260" s="54">
        <f xml:space="preserve"> ((1-NORMSDIST(O260-1.5))*1000000)/10000</f>
        <v>5.4417860012589747</v>
      </c>
      <c r="Q260" s="514" t="str">
        <f t="shared" si="50"/>
        <v>6</v>
      </c>
      <c r="R260" s="220">
        <f t="shared" si="36"/>
        <v>8.757282683572571</v>
      </c>
      <c r="S260" s="264" t="str">
        <f>IF(O260&gt;=6,"13s(N2,R1)",(IF(O260&gt;=6,"13s(N2,R1)",IF(O260&gt;=5,"13s/22s/R4s(N2,R1)",IF(O260&gt;=4,"13s/22s/R4s/41s(N4,R1/N2,R2)",IF(O260&gt;=3,"13s/22s/R4s/41s/8x(N4R2/N2R4)",IF(O260&gt;=2,"13s/22s/R4s/41s/10x(N5R2/N2R5)","Unaceptable")))))))</f>
        <v>13s/22s/R4s/41s/8x(N4R2/N2R4)</v>
      </c>
      <c r="T260" s="26"/>
      <c r="U260" s="26"/>
      <c r="V260" s="26"/>
      <c r="W260" s="26"/>
      <c r="X260" s="26"/>
      <c r="Y260" s="26"/>
      <c r="Z260" s="26"/>
      <c r="AA260" s="57"/>
      <c r="AB260" s="57"/>
      <c r="AC260" s="57"/>
      <c r="AD260" s="26"/>
      <c r="AE260" s="26"/>
      <c r="AF260" s="26"/>
      <c r="AG260" s="26"/>
      <c r="AH260" s="26"/>
      <c r="AI260" s="26"/>
      <c r="AJ260" s="26"/>
      <c r="AK260" s="26"/>
    </row>
    <row r="261" spans="1:37" ht="15.75" customHeight="1">
      <c r="A261" s="5"/>
      <c r="B261" s="195">
        <v>109</v>
      </c>
      <c r="C261" s="227">
        <v>260</v>
      </c>
      <c r="D261" s="222" t="s">
        <v>229</v>
      </c>
      <c r="E261" s="227" t="s">
        <v>204</v>
      </c>
      <c r="F261" s="223" t="s">
        <v>175</v>
      </c>
      <c r="G261" s="366" t="s">
        <v>37</v>
      </c>
      <c r="H261" s="367">
        <v>3</v>
      </c>
      <c r="I261" s="368">
        <v>1</v>
      </c>
      <c r="J261" s="592"/>
      <c r="K261" s="593"/>
      <c r="L261" s="593"/>
      <c r="M261" s="593"/>
      <c r="N261" s="593"/>
      <c r="O261" s="593"/>
      <c r="P261" s="593"/>
      <c r="Q261" s="594"/>
      <c r="R261" s="208">
        <f>SQRT(POWER(3,2)*POWER(H262,2)+POWER(I262,2))</f>
        <v>10.954127076129799</v>
      </c>
      <c r="S261" s="319"/>
      <c r="T261" s="26"/>
      <c r="U261" s="26"/>
      <c r="V261" s="26"/>
      <c r="W261" s="26"/>
      <c r="X261" s="26"/>
      <c r="Y261" s="26"/>
      <c r="Z261" s="26"/>
      <c r="AA261" s="57"/>
      <c r="AB261" s="57"/>
      <c r="AC261" s="57"/>
      <c r="AD261" s="26"/>
      <c r="AE261" s="26"/>
      <c r="AF261" s="26"/>
      <c r="AG261" s="26"/>
      <c r="AH261" s="26"/>
      <c r="AI261" s="26"/>
      <c r="AJ261" s="26"/>
      <c r="AK261" s="26"/>
    </row>
    <row r="262" spans="1:37" ht="15.75" customHeight="1">
      <c r="A262" s="5"/>
      <c r="B262" s="210"/>
      <c r="C262" s="211">
        <v>261</v>
      </c>
      <c r="D262" s="212" t="s">
        <v>229</v>
      </c>
      <c r="E262" s="312"/>
      <c r="F262" s="213" t="s">
        <v>176</v>
      </c>
      <c r="G262" s="366" t="s">
        <v>37</v>
      </c>
      <c r="H262" s="367">
        <v>3.59</v>
      </c>
      <c r="I262" s="368">
        <v>2</v>
      </c>
      <c r="J262" s="595" t="s">
        <v>66</v>
      </c>
      <c r="K262" s="596"/>
      <c r="L262" s="596"/>
      <c r="M262" s="596"/>
      <c r="N262" s="596"/>
      <c r="O262" s="596"/>
      <c r="P262" s="596"/>
      <c r="Q262" s="597"/>
      <c r="R262" s="220">
        <f>SQRT(POWER(3,2)*POWER(H261,2)+POWER(I261,2))</f>
        <v>9.0553851381374173</v>
      </c>
      <c r="S262" s="194" t="s">
        <v>66</v>
      </c>
      <c r="T262" s="26"/>
      <c r="U262" s="26"/>
      <c r="V262" s="26"/>
      <c r="W262" s="26"/>
      <c r="X262" s="26"/>
      <c r="Y262" s="26"/>
      <c r="Z262" s="26"/>
      <c r="AA262" s="26"/>
      <c r="AB262" s="57"/>
      <c r="AC262" s="57"/>
      <c r="AD262" s="26"/>
      <c r="AE262" s="26"/>
      <c r="AF262" s="26"/>
      <c r="AG262" s="26"/>
      <c r="AH262" s="26"/>
      <c r="AI262" s="26"/>
      <c r="AJ262" s="26"/>
      <c r="AK262" s="26"/>
    </row>
    <row r="263" spans="1:37" ht="15.75" customHeight="1">
      <c r="A263" s="5"/>
      <c r="B263" s="195">
        <v>110</v>
      </c>
      <c r="C263" s="227">
        <v>262</v>
      </c>
      <c r="D263" s="222" t="s">
        <v>230</v>
      </c>
      <c r="E263" s="227" t="s">
        <v>204</v>
      </c>
      <c r="F263" s="223" t="s">
        <v>231</v>
      </c>
      <c r="G263" s="366" t="s">
        <v>37</v>
      </c>
      <c r="H263" s="367">
        <v>3.27</v>
      </c>
      <c r="I263" s="368">
        <v>2</v>
      </c>
      <c r="J263" s="592"/>
      <c r="K263" s="593"/>
      <c r="L263" s="593"/>
      <c r="M263" s="593"/>
      <c r="N263" s="593"/>
      <c r="O263" s="593"/>
      <c r="P263" s="593"/>
      <c r="Q263" s="594"/>
      <c r="R263" s="208">
        <f t="shared" si="36"/>
        <v>10.01179804031224</v>
      </c>
      <c r="S263" s="319"/>
      <c r="T263" s="26"/>
      <c r="U263" s="26"/>
      <c r="V263" s="26"/>
      <c r="W263" s="26"/>
      <c r="X263" s="26"/>
      <c r="Y263" s="26"/>
      <c r="Z263" s="26"/>
      <c r="AA263" s="26"/>
      <c r="AB263" s="43"/>
      <c r="AC263" s="26"/>
      <c r="AD263" s="26"/>
      <c r="AE263" s="26"/>
      <c r="AF263" s="26"/>
      <c r="AG263" s="26"/>
      <c r="AH263" s="26"/>
      <c r="AI263" s="26"/>
      <c r="AJ263" s="26"/>
      <c r="AK263" s="26"/>
    </row>
    <row r="264" spans="1:37" ht="15.75" customHeight="1">
      <c r="A264" s="5"/>
      <c r="B264" s="210"/>
      <c r="C264" s="211">
        <v>263</v>
      </c>
      <c r="D264" s="212" t="s">
        <v>230</v>
      </c>
      <c r="E264" s="312"/>
      <c r="F264" s="213" t="s">
        <v>232</v>
      </c>
      <c r="G264" s="366" t="s">
        <v>33</v>
      </c>
      <c r="H264" s="367">
        <v>3.84</v>
      </c>
      <c r="I264" s="368">
        <v>2</v>
      </c>
      <c r="J264" s="595" t="s">
        <v>66</v>
      </c>
      <c r="K264" s="596"/>
      <c r="L264" s="596"/>
      <c r="M264" s="596"/>
      <c r="N264" s="596"/>
      <c r="O264" s="596"/>
      <c r="P264" s="596"/>
      <c r="Q264" s="597"/>
      <c r="R264" s="220">
        <f t="shared" ref="R264:R327" si="51">SQRT(POWER(3,2)*POWER(H264,2)+POWER(I264,2))</f>
        <v>11.692322267197394</v>
      </c>
      <c r="S264" s="194" t="s">
        <v>66</v>
      </c>
      <c r="T264" s="26"/>
      <c r="U264" s="26"/>
      <c r="V264" s="26"/>
      <c r="W264" s="26"/>
      <c r="X264" s="26"/>
      <c r="Y264" s="26"/>
      <c r="Z264" s="26"/>
      <c r="AA264" s="26"/>
      <c r="AB264" s="43"/>
      <c r="AC264" s="26"/>
      <c r="AD264" s="26"/>
      <c r="AE264" s="26"/>
      <c r="AF264" s="26"/>
      <c r="AG264" s="26"/>
      <c r="AH264" s="26"/>
      <c r="AI264" s="26"/>
      <c r="AJ264" s="26"/>
      <c r="AK264" s="26"/>
    </row>
    <row r="265" spans="1:37" ht="15.75">
      <c r="A265" s="5"/>
      <c r="B265" s="320">
        <v>111</v>
      </c>
      <c r="C265" s="132">
        <v>264</v>
      </c>
      <c r="D265" s="133" t="s">
        <v>233</v>
      </c>
      <c r="E265" s="132" t="s">
        <v>178</v>
      </c>
      <c r="F265" s="174" t="s">
        <v>234</v>
      </c>
      <c r="G265" s="292" t="s">
        <v>33</v>
      </c>
      <c r="H265" s="293">
        <v>12.47</v>
      </c>
      <c r="I265" s="294">
        <v>7.0000000000000009</v>
      </c>
      <c r="J265" s="335">
        <v>24</v>
      </c>
      <c r="K265" s="336">
        <v>73</v>
      </c>
      <c r="L265" s="176">
        <f>J265/K265</f>
        <v>0.32876712328767121</v>
      </c>
      <c r="M265" s="337">
        <f>SQRT(POWER(H265,2)+POWER(J265,2))*1.96*SQRT(2)</f>
        <v>74.968444794326643</v>
      </c>
      <c r="N265" s="311">
        <v>39</v>
      </c>
      <c r="O265" s="162">
        <f t="shared" ref="O265:O276" si="52">(N265-I265)/H265</f>
        <v>2.566158781074579</v>
      </c>
      <c r="P265" s="112">
        <f t="shared" ref="P265:P276" si="53" xml:space="preserve"> ((1-NORMSDIST(O265-1.5))*1000000)/10000</f>
        <v>14.317593574447997</v>
      </c>
      <c r="Q265" s="513" t="str">
        <f t="shared" ref="Q265:Q276" si="54">IF(O265&gt;6,"1",(IF(O265&gt;6,"1",IF(O265=6,"2",IF(O265&gt;=5,"3",IF(O265&gt;=3.7,"4",IF(O265&gt;=3.5,"5", IF(O265&gt;=3,"6", IF(O265&gt;=2.5,"7", IF(O265&gt;=2,"8",IF(O265&gt;=1.5,"9",IF(O265&gt;=1,"10","UN"))))))))))))</f>
        <v>7</v>
      </c>
      <c r="R265" s="358">
        <f t="shared" si="51"/>
        <v>38.059270881087571</v>
      </c>
      <c r="S265" s="264" t="str">
        <f t="shared" ref="S265:S276" si="55">IF(O265&gt;=6,"13s(N2,R1)",(IF(O265&gt;=6,"13s(N2,R1)",IF(O265&gt;=5,"13s/22s/R4s(N2,R1)",IF(O265&gt;=4,"13s/22s/R4s/41s(N4,R1/N2,R2)",IF(O265&gt;=3,"13s/22s/R4s/41s/8x(N4R2/N2R4)",IF(O265&gt;=2,"13s/22s/R4s/41s/10x(N5R2/N2R5)","Unaceptable")))))))</f>
        <v>13s/22s/R4s/41s/10x(N5R2/N2R5)</v>
      </c>
      <c r="T265" s="26"/>
      <c r="U265" s="26"/>
      <c r="V265" s="26"/>
      <c r="W265" s="26"/>
      <c r="X265" s="26"/>
      <c r="Y265" s="26"/>
      <c r="Z265" s="26"/>
      <c r="AA265" s="43"/>
      <c r="AB265" s="43"/>
      <c r="AC265" s="26"/>
      <c r="AD265" s="26"/>
      <c r="AE265" s="26"/>
      <c r="AF265" s="26"/>
      <c r="AG265" s="26"/>
      <c r="AH265" s="26"/>
      <c r="AI265" s="26"/>
      <c r="AJ265" s="26"/>
      <c r="AK265" s="26"/>
    </row>
    <row r="266" spans="1:37" ht="15.75" customHeight="1">
      <c r="A266" s="5"/>
      <c r="B266" s="330"/>
      <c r="C266" s="146">
        <v>265</v>
      </c>
      <c r="D266" s="147" t="s">
        <v>233</v>
      </c>
      <c r="E266" s="295"/>
      <c r="F266" s="188" t="s">
        <v>235</v>
      </c>
      <c r="G266" s="292" t="s">
        <v>33</v>
      </c>
      <c r="H266" s="293">
        <v>5.64</v>
      </c>
      <c r="I266" s="294">
        <v>5</v>
      </c>
      <c r="J266" s="328">
        <v>24</v>
      </c>
      <c r="K266" s="345">
        <v>73</v>
      </c>
      <c r="L266" s="189">
        <f>J266/K266</f>
        <v>0.32876712328767121</v>
      </c>
      <c r="M266" s="363">
        <f>SQRT(POWER(H266,2)+POWER(J266,2))*1.96*SQRT(2)</f>
        <v>68.336832811595841</v>
      </c>
      <c r="N266" s="314">
        <v>39</v>
      </c>
      <c r="O266" s="152">
        <f t="shared" si="52"/>
        <v>6.0283687943262416</v>
      </c>
      <c r="P266" s="54">
        <f t="shared" si="53"/>
        <v>2.9720385981146791E-4</v>
      </c>
      <c r="Q266" s="514" t="str">
        <f t="shared" si="54"/>
        <v>1</v>
      </c>
      <c r="R266" s="190">
        <f t="shared" si="51"/>
        <v>17.643310346984208</v>
      </c>
      <c r="S266" s="221" t="str">
        <f t="shared" si="55"/>
        <v>13s(N2,R1)</v>
      </c>
      <c r="T266" s="26"/>
      <c r="U266" s="26"/>
      <c r="V266" s="26"/>
      <c r="W266" s="26"/>
      <c r="X266" s="26"/>
      <c r="Y266" s="26"/>
      <c r="Z266" s="26"/>
      <c r="AA266" s="43"/>
      <c r="AB266" s="43"/>
      <c r="AC266" s="26"/>
      <c r="AD266" s="26"/>
      <c r="AE266" s="26"/>
      <c r="AF266" s="26"/>
      <c r="AG266" s="26"/>
      <c r="AH266" s="26"/>
      <c r="AI266" s="26"/>
      <c r="AJ266" s="26"/>
      <c r="AK266" s="26"/>
    </row>
    <row r="267" spans="1:37" ht="15.75" customHeight="1">
      <c r="A267" s="5"/>
      <c r="B267" s="320">
        <v>112</v>
      </c>
      <c r="C267" s="132">
        <v>266</v>
      </c>
      <c r="D267" s="133" t="s">
        <v>236</v>
      </c>
      <c r="E267" s="132" t="s">
        <v>177</v>
      </c>
      <c r="F267" s="174" t="s">
        <v>234</v>
      </c>
      <c r="G267" s="292" t="s">
        <v>37</v>
      </c>
      <c r="H267" s="293">
        <v>2.42</v>
      </c>
      <c r="I267" s="294">
        <v>2</v>
      </c>
      <c r="J267" s="139">
        <v>14.2</v>
      </c>
      <c r="K267" s="331">
        <v>15</v>
      </c>
      <c r="L267" s="332">
        <f>J267/K267</f>
        <v>0.94666666666666666</v>
      </c>
      <c r="M267" s="333">
        <f>SQRT(POWER(H267,2)+POWER(J267,2))*1.96*SQRT(2)</f>
        <v>39.927889256508415</v>
      </c>
      <c r="N267" s="206">
        <v>22</v>
      </c>
      <c r="O267" s="141">
        <f t="shared" si="52"/>
        <v>8.2644628099173563</v>
      </c>
      <c r="P267" s="40">
        <f t="shared" si="53"/>
        <v>6.6902039463911933E-10</v>
      </c>
      <c r="Q267" s="513" t="str">
        <f t="shared" si="54"/>
        <v>1</v>
      </c>
      <c r="R267" s="358">
        <f t="shared" si="51"/>
        <v>7.5304448739765704</v>
      </c>
      <c r="S267" s="209" t="str">
        <f t="shared" si="55"/>
        <v>13s(N2,R1)</v>
      </c>
      <c r="T267" s="26"/>
      <c r="U267" s="26"/>
      <c r="V267" s="26"/>
      <c r="W267" s="26"/>
      <c r="X267" s="26"/>
      <c r="Y267" s="26"/>
      <c r="Z267" s="26"/>
      <c r="AA267" s="43"/>
      <c r="AB267" s="43"/>
      <c r="AC267" s="26"/>
      <c r="AD267" s="26"/>
      <c r="AE267" s="26"/>
      <c r="AF267" s="26"/>
      <c r="AG267" s="26"/>
      <c r="AH267" s="26"/>
      <c r="AI267" s="26"/>
      <c r="AJ267" s="26"/>
      <c r="AK267" s="26"/>
    </row>
    <row r="268" spans="1:37" ht="15.75" customHeight="1">
      <c r="A268" s="5"/>
      <c r="B268" s="330"/>
      <c r="C268" s="146">
        <v>267</v>
      </c>
      <c r="D268" s="147" t="s">
        <v>236</v>
      </c>
      <c r="E268" s="295"/>
      <c r="F268" s="188" t="s">
        <v>235</v>
      </c>
      <c r="G268" s="292" t="s">
        <v>37</v>
      </c>
      <c r="H268" s="293">
        <v>2.9</v>
      </c>
      <c r="I268" s="294">
        <v>2</v>
      </c>
      <c r="J268" s="184">
        <v>14.2</v>
      </c>
      <c r="K268" s="336">
        <v>15</v>
      </c>
      <c r="L268" s="176">
        <f>J268/K268</f>
        <v>0.94666666666666666</v>
      </c>
      <c r="M268" s="337">
        <f>SQRT(POWER(H268,2)+POWER(J268,2))*1.96*SQRT(2)</f>
        <v>40.172828628315429</v>
      </c>
      <c r="N268" s="218">
        <v>22</v>
      </c>
      <c r="O268" s="162">
        <f t="shared" si="52"/>
        <v>6.8965517241379315</v>
      </c>
      <c r="P268" s="54">
        <f t="shared" si="53"/>
        <v>3.3966916945793457E-6</v>
      </c>
      <c r="Q268" s="514" t="str">
        <f t="shared" si="54"/>
        <v>1</v>
      </c>
      <c r="R268" s="190">
        <f t="shared" si="51"/>
        <v>8.9269255625887229</v>
      </c>
      <c r="S268" s="221" t="str">
        <f t="shared" si="55"/>
        <v>13s(N2,R1)</v>
      </c>
      <c r="T268" s="26"/>
      <c r="U268" s="26"/>
      <c r="V268" s="26"/>
      <c r="W268" s="26"/>
      <c r="X268" s="26"/>
      <c r="Y268" s="26"/>
      <c r="Z268" s="26"/>
      <c r="AA268" s="43"/>
      <c r="AB268" s="43"/>
      <c r="AC268" s="26"/>
      <c r="AD268" s="26"/>
      <c r="AE268" s="26"/>
      <c r="AF268" s="26"/>
      <c r="AG268" s="26"/>
      <c r="AH268" s="26"/>
      <c r="AI268" s="26"/>
      <c r="AJ268" s="26"/>
      <c r="AK268" s="26"/>
    </row>
    <row r="269" spans="1:37" ht="15.75" customHeight="1">
      <c r="A269" s="5"/>
      <c r="B269" s="320">
        <v>113</v>
      </c>
      <c r="C269" s="132">
        <v>268</v>
      </c>
      <c r="D269" s="133" t="s">
        <v>237</v>
      </c>
      <c r="E269" s="132" t="s">
        <v>179</v>
      </c>
      <c r="F269" s="174" t="s">
        <v>234</v>
      </c>
      <c r="G269" s="292" t="s">
        <v>37</v>
      </c>
      <c r="H269" s="293">
        <v>4.1399999999999997</v>
      </c>
      <c r="I269" s="294">
        <v>3</v>
      </c>
      <c r="J269" s="607"/>
      <c r="K269" s="608"/>
      <c r="L269" s="608"/>
      <c r="M269" s="609"/>
      <c r="N269" s="120">
        <v>20</v>
      </c>
      <c r="O269" s="380">
        <f t="shared" si="52"/>
        <v>4.1062801932367154</v>
      </c>
      <c r="P269" s="40">
        <f t="shared" si="53"/>
        <v>0.45765775715342905</v>
      </c>
      <c r="Q269" s="513" t="str">
        <f t="shared" si="54"/>
        <v>4</v>
      </c>
      <c r="R269" s="358">
        <f t="shared" si="51"/>
        <v>12.777182788079694</v>
      </c>
      <c r="S269" s="209" t="str">
        <f t="shared" si="55"/>
        <v>13s/22s/R4s/41s(N4,R1/N2,R2)</v>
      </c>
      <c r="T269" s="26"/>
      <c r="U269" s="26"/>
      <c r="V269" s="26"/>
      <c r="W269" s="26"/>
      <c r="X269" s="26"/>
      <c r="Y269" s="26"/>
      <c r="Z269" s="26"/>
      <c r="AA269" s="43"/>
      <c r="AB269" s="43"/>
      <c r="AC269" s="26"/>
      <c r="AD269" s="26"/>
      <c r="AE269" s="26"/>
      <c r="AF269" s="26"/>
      <c r="AG269" s="26"/>
      <c r="AH269" s="26"/>
      <c r="AI269" s="26"/>
      <c r="AJ269" s="26"/>
      <c r="AK269" s="26"/>
    </row>
    <row r="270" spans="1:37" ht="15.75" customHeight="1">
      <c r="A270" s="5"/>
      <c r="B270" s="330"/>
      <c r="C270" s="146">
        <v>269</v>
      </c>
      <c r="D270" s="147" t="s">
        <v>237</v>
      </c>
      <c r="E270" s="295"/>
      <c r="F270" s="188" t="s">
        <v>235</v>
      </c>
      <c r="G270" s="292" t="s">
        <v>37</v>
      </c>
      <c r="H270" s="293">
        <v>3.66</v>
      </c>
      <c r="I270" s="294">
        <v>2</v>
      </c>
      <c r="J270" s="595" t="s">
        <v>66</v>
      </c>
      <c r="K270" s="596"/>
      <c r="L270" s="596"/>
      <c r="M270" s="597"/>
      <c r="N270" s="121">
        <v>20</v>
      </c>
      <c r="O270" s="516">
        <f t="shared" si="52"/>
        <v>4.918032786885246</v>
      </c>
      <c r="P270" s="54">
        <f t="shared" si="53"/>
        <v>3.1537754067056945E-2</v>
      </c>
      <c r="Q270" s="514" t="str">
        <f t="shared" si="54"/>
        <v>4</v>
      </c>
      <c r="R270" s="190">
        <f t="shared" si="51"/>
        <v>11.160663062739598</v>
      </c>
      <c r="S270" s="221" t="str">
        <f t="shared" si="55"/>
        <v>13s/22s/R4s/41s(N4,R1/N2,R2)</v>
      </c>
      <c r="T270" s="26"/>
      <c r="U270" s="26"/>
      <c r="V270" s="26"/>
      <c r="W270" s="26"/>
      <c r="X270" s="26"/>
      <c r="Y270" s="26"/>
      <c r="Z270" s="26"/>
      <c r="AA270" s="43"/>
      <c r="AB270" s="43"/>
      <c r="AC270" s="26"/>
      <c r="AD270" s="26"/>
      <c r="AE270" s="26"/>
      <c r="AF270" s="26"/>
      <c r="AG270" s="26"/>
      <c r="AH270" s="26"/>
      <c r="AI270" s="26"/>
      <c r="AJ270" s="26"/>
      <c r="AK270" s="26"/>
    </row>
    <row r="271" spans="1:37" ht="15.75" customHeight="1">
      <c r="A271" s="5"/>
      <c r="B271" s="195">
        <v>114</v>
      </c>
      <c r="C271" s="227">
        <v>270</v>
      </c>
      <c r="D271" s="222" t="s">
        <v>238</v>
      </c>
      <c r="E271" s="227" t="s">
        <v>174</v>
      </c>
      <c r="F271" s="223" t="s">
        <v>239</v>
      </c>
      <c r="G271" s="229" t="s">
        <v>37</v>
      </c>
      <c r="H271" s="230">
        <v>4.2300000000000004</v>
      </c>
      <c r="I271" s="231">
        <v>1</v>
      </c>
      <c r="J271" s="381">
        <v>21.1</v>
      </c>
      <c r="K271" s="374">
        <v>58.3</v>
      </c>
      <c r="L271" s="262">
        <f>J271/K271</f>
        <v>0.36192109777015441</v>
      </c>
      <c r="M271" s="263">
        <f>SQRT(POWER(H271,2)+POWER(J271,2))*1.96*SQRT(2)</f>
        <v>59.649913673701157</v>
      </c>
      <c r="N271" s="120">
        <v>25</v>
      </c>
      <c r="O271" s="262">
        <f t="shared" si="52"/>
        <v>5.6737588652482263</v>
      </c>
      <c r="P271" s="40">
        <f t="shared" si="53"/>
        <v>1.4980743573311806E-3</v>
      </c>
      <c r="Q271" s="513" t="str">
        <f t="shared" si="54"/>
        <v>3</v>
      </c>
      <c r="R271" s="208">
        <f t="shared" si="51"/>
        <v>12.729340124295526</v>
      </c>
      <c r="S271" s="264" t="str">
        <f t="shared" si="55"/>
        <v>13s/22s/R4s(N2,R1)</v>
      </c>
      <c r="T271" s="26"/>
      <c r="U271" s="26"/>
      <c r="V271" s="26"/>
      <c r="W271" s="26"/>
      <c r="X271" s="26"/>
      <c r="Y271" s="26"/>
      <c r="Z271" s="26"/>
      <c r="AA271" s="43"/>
      <c r="AB271" s="43"/>
      <c r="AC271" s="26"/>
      <c r="AD271" s="26"/>
      <c r="AE271" s="26"/>
      <c r="AF271" s="26"/>
      <c r="AG271" s="26"/>
      <c r="AH271" s="26"/>
      <c r="AI271" s="26"/>
      <c r="AJ271" s="26"/>
      <c r="AK271" s="26"/>
    </row>
    <row r="272" spans="1:37" ht="15.75" customHeight="1">
      <c r="A272" s="5"/>
      <c r="B272" s="210"/>
      <c r="C272" s="211">
        <v>271</v>
      </c>
      <c r="D272" s="212" t="s">
        <v>238</v>
      </c>
      <c r="E272" s="290"/>
      <c r="F272" s="213" t="s">
        <v>240</v>
      </c>
      <c r="G272" s="229" t="s">
        <v>37</v>
      </c>
      <c r="H272" s="230">
        <v>4.43</v>
      </c>
      <c r="I272" s="231">
        <v>0</v>
      </c>
      <c r="J272" s="382">
        <v>21.1</v>
      </c>
      <c r="K272" s="372">
        <v>58.3</v>
      </c>
      <c r="L272" s="216">
        <f>J272/K272</f>
        <v>0.36192109777015441</v>
      </c>
      <c r="M272" s="226">
        <f>SQRT(POWER(H272,2)+POWER(J272,2))*1.96*SQRT(2)</f>
        <v>59.761354600443923</v>
      </c>
      <c r="N272" s="121">
        <v>25</v>
      </c>
      <c r="O272" s="216">
        <f t="shared" si="52"/>
        <v>5.6433408577878108</v>
      </c>
      <c r="P272" s="54">
        <f t="shared" si="53"/>
        <v>1.7114131071638283E-3</v>
      </c>
      <c r="Q272" s="514" t="str">
        <f t="shared" si="54"/>
        <v>3</v>
      </c>
      <c r="R272" s="220">
        <f t="shared" si="51"/>
        <v>13.29</v>
      </c>
      <c r="S272" s="221" t="str">
        <f t="shared" si="55"/>
        <v>13s/22s/R4s(N2,R1)</v>
      </c>
      <c r="T272" s="26"/>
      <c r="U272" s="26"/>
      <c r="V272" s="26"/>
      <c r="W272" s="26"/>
      <c r="X272" s="26"/>
      <c r="Y272" s="26"/>
      <c r="Z272" s="26"/>
      <c r="AA272" s="43"/>
      <c r="AB272" s="43"/>
      <c r="AC272" s="26"/>
      <c r="AD272" s="26"/>
      <c r="AE272" s="26"/>
      <c r="AF272" s="26"/>
      <c r="AG272" s="26"/>
      <c r="AH272" s="26"/>
      <c r="AI272" s="26"/>
      <c r="AJ272" s="26"/>
      <c r="AK272" s="26"/>
    </row>
    <row r="273" spans="1:37" ht="15.75" customHeight="1">
      <c r="A273" s="5"/>
      <c r="B273" s="195">
        <v>115</v>
      </c>
      <c r="C273" s="227">
        <v>272</v>
      </c>
      <c r="D273" s="222" t="s">
        <v>241</v>
      </c>
      <c r="E273" s="227" t="s">
        <v>174</v>
      </c>
      <c r="F273" s="223" t="s">
        <v>239</v>
      </c>
      <c r="G273" s="229" t="s">
        <v>37</v>
      </c>
      <c r="H273" s="230">
        <v>3.23</v>
      </c>
      <c r="I273" s="231">
        <v>0</v>
      </c>
      <c r="J273" s="383">
        <v>16.600000000000001</v>
      </c>
      <c r="K273" s="370">
        <v>23.2</v>
      </c>
      <c r="L273" s="204">
        <f>J273/K273</f>
        <v>0.71551724137931039</v>
      </c>
      <c r="M273" s="225">
        <f>SQRT(POWER(H273,2)+POWER(J273,2))*1.96*SQRT(2)</f>
        <v>46.875800252155706</v>
      </c>
      <c r="N273" s="353">
        <v>20.8</v>
      </c>
      <c r="O273" s="204">
        <f t="shared" si="52"/>
        <v>6.4396284829721369</v>
      </c>
      <c r="P273" s="40">
        <f t="shared" si="53"/>
        <v>3.9135802221146321E-5</v>
      </c>
      <c r="Q273" s="513" t="str">
        <f t="shared" si="54"/>
        <v>1</v>
      </c>
      <c r="R273" s="208">
        <f t="shared" si="51"/>
        <v>9.69</v>
      </c>
      <c r="S273" s="209" t="str">
        <f t="shared" si="55"/>
        <v>13s(N2,R1)</v>
      </c>
      <c r="T273" s="26"/>
      <c r="U273" s="26"/>
      <c r="V273" s="26"/>
      <c r="W273" s="26"/>
      <c r="X273" s="26"/>
      <c r="Y273" s="26"/>
      <c r="Z273" s="26"/>
      <c r="AA273" s="43"/>
      <c r="AB273" s="43"/>
      <c r="AC273" s="26"/>
      <c r="AD273" s="26"/>
      <c r="AE273" s="26"/>
      <c r="AF273" s="26"/>
      <c r="AG273" s="26"/>
      <c r="AH273" s="26"/>
      <c r="AI273" s="26"/>
      <c r="AJ273" s="26"/>
      <c r="AK273" s="26"/>
    </row>
    <row r="274" spans="1:37" ht="15.75" customHeight="1">
      <c r="A274" s="5"/>
      <c r="B274" s="210"/>
      <c r="C274" s="211">
        <v>273</v>
      </c>
      <c r="D274" s="212" t="s">
        <v>241</v>
      </c>
      <c r="E274" s="312"/>
      <c r="F274" s="213" t="s">
        <v>240</v>
      </c>
      <c r="G274" s="229" t="s">
        <v>37</v>
      </c>
      <c r="H274" s="230">
        <v>3.55</v>
      </c>
      <c r="I274" s="231">
        <v>0</v>
      </c>
      <c r="J274" s="382">
        <v>16.600000000000001</v>
      </c>
      <c r="K274" s="372">
        <v>23.2</v>
      </c>
      <c r="L274" s="216">
        <f>J274/K274</f>
        <v>0.71551724137931039</v>
      </c>
      <c r="M274" s="263">
        <f>SQRT(POWER(H274,2)+POWER(J274,2))*1.96*SQRT(2)</f>
        <v>47.053268961890417</v>
      </c>
      <c r="N274" s="354">
        <v>20.8</v>
      </c>
      <c r="O274" s="262">
        <f t="shared" si="52"/>
        <v>5.859154929577465</v>
      </c>
      <c r="P274" s="54">
        <f t="shared" si="53"/>
        <v>6.5282828158874651E-4</v>
      </c>
      <c r="Q274" s="514" t="str">
        <f t="shared" si="54"/>
        <v>3</v>
      </c>
      <c r="R274" s="220">
        <f t="shared" si="51"/>
        <v>10.649999999999999</v>
      </c>
      <c r="S274" s="221" t="str">
        <f t="shared" si="55"/>
        <v>13s/22s/R4s(N2,R1)</v>
      </c>
      <c r="T274" s="26"/>
      <c r="U274" s="26"/>
      <c r="V274" s="26"/>
      <c r="W274" s="26"/>
      <c r="X274" s="26"/>
      <c r="Y274" s="26"/>
      <c r="Z274" s="26"/>
      <c r="AA274" s="43"/>
      <c r="AB274" s="43"/>
      <c r="AC274" s="26"/>
      <c r="AD274" s="26"/>
      <c r="AE274" s="26"/>
      <c r="AF274" s="26"/>
      <c r="AG274" s="26"/>
      <c r="AH274" s="26"/>
      <c r="AI274" s="26"/>
      <c r="AJ274" s="26"/>
      <c r="AK274" s="26"/>
    </row>
    <row r="275" spans="1:37" ht="15.75" customHeight="1">
      <c r="A275" s="5"/>
      <c r="B275" s="195">
        <v>116</v>
      </c>
      <c r="C275" s="227">
        <v>274</v>
      </c>
      <c r="D275" s="222" t="s">
        <v>242</v>
      </c>
      <c r="E275" s="227" t="s">
        <v>139</v>
      </c>
      <c r="F275" s="223" t="s">
        <v>239</v>
      </c>
      <c r="G275" s="229" t="s">
        <v>37</v>
      </c>
      <c r="H275" s="230">
        <v>2.2999999999999998</v>
      </c>
      <c r="I275" s="231">
        <v>0</v>
      </c>
      <c r="J275" s="592"/>
      <c r="K275" s="593"/>
      <c r="L275" s="593"/>
      <c r="M275" s="594"/>
      <c r="N275" s="334">
        <v>10</v>
      </c>
      <c r="O275" s="204">
        <f t="shared" si="52"/>
        <v>4.3478260869565224</v>
      </c>
      <c r="P275" s="40">
        <f t="shared" si="53"/>
        <v>0.22009486199697781</v>
      </c>
      <c r="Q275" s="513" t="str">
        <f t="shared" si="54"/>
        <v>4</v>
      </c>
      <c r="R275" s="208">
        <f t="shared" si="51"/>
        <v>6.8999999999999995</v>
      </c>
      <c r="S275" s="384" t="str">
        <f t="shared" si="55"/>
        <v>13s/22s/R4s/41s(N4,R1/N2,R2)</v>
      </c>
      <c r="T275" s="26"/>
      <c r="U275" s="26"/>
      <c r="V275" s="26"/>
      <c r="W275" s="26"/>
      <c r="X275" s="26"/>
      <c r="Y275" s="26"/>
      <c r="Z275" s="26"/>
      <c r="AA275" s="43"/>
      <c r="AB275" s="43"/>
      <c r="AC275" s="26"/>
      <c r="AD275" s="26"/>
      <c r="AE275" s="26"/>
      <c r="AF275" s="26"/>
      <c r="AG275" s="26"/>
      <c r="AH275" s="26"/>
      <c r="AI275" s="26"/>
      <c r="AJ275" s="26"/>
      <c r="AK275" s="26"/>
    </row>
    <row r="276" spans="1:37" ht="15.75" customHeight="1">
      <c r="A276" s="5"/>
      <c r="B276" s="210"/>
      <c r="C276" s="211">
        <v>275</v>
      </c>
      <c r="D276" s="212" t="s">
        <v>242</v>
      </c>
      <c r="E276" s="312"/>
      <c r="F276" s="213" t="s">
        <v>240</v>
      </c>
      <c r="G276" s="229" t="s">
        <v>37</v>
      </c>
      <c r="H276" s="230">
        <v>2.48</v>
      </c>
      <c r="I276" s="231">
        <v>1</v>
      </c>
      <c r="J276" s="595" t="s">
        <v>66</v>
      </c>
      <c r="K276" s="596"/>
      <c r="L276" s="596"/>
      <c r="M276" s="597"/>
      <c r="N276" s="339">
        <v>10</v>
      </c>
      <c r="O276" s="262">
        <f t="shared" si="52"/>
        <v>3.629032258064516</v>
      </c>
      <c r="P276" s="54">
        <f t="shared" si="53"/>
        <v>1.6625795810477852</v>
      </c>
      <c r="Q276" s="514" t="str">
        <f t="shared" si="54"/>
        <v>5</v>
      </c>
      <c r="R276" s="220">
        <f t="shared" si="51"/>
        <v>7.5069034894555555</v>
      </c>
      <c r="S276" s="385" t="str">
        <f t="shared" si="55"/>
        <v>13s/22s/R4s/41s/8x(N4R2/N2R4)</v>
      </c>
      <c r="T276" s="26"/>
      <c r="U276" s="26"/>
      <c r="V276" s="26"/>
      <c r="W276" s="26"/>
      <c r="X276" s="26"/>
      <c r="Y276" s="26"/>
      <c r="Z276" s="26"/>
      <c r="AA276" s="43"/>
      <c r="AB276" s="43"/>
      <c r="AC276" s="26"/>
      <c r="AD276" s="26"/>
      <c r="AE276" s="26"/>
      <c r="AF276" s="26"/>
      <c r="AG276" s="26"/>
      <c r="AH276" s="26"/>
      <c r="AI276" s="26"/>
      <c r="AJ276" s="26"/>
      <c r="AK276" s="26"/>
    </row>
    <row r="277" spans="1:37" ht="15.75" customHeight="1">
      <c r="A277" s="5"/>
      <c r="B277" s="195">
        <v>117</v>
      </c>
      <c r="C277" s="227">
        <v>276</v>
      </c>
      <c r="D277" s="222" t="s">
        <v>243</v>
      </c>
      <c r="E277" s="227" t="s">
        <v>177</v>
      </c>
      <c r="F277" s="228" t="s">
        <v>244</v>
      </c>
      <c r="G277" s="229" t="s">
        <v>37</v>
      </c>
      <c r="H277" s="230">
        <v>4.51</v>
      </c>
      <c r="I277" s="231">
        <v>2</v>
      </c>
      <c r="J277" s="592"/>
      <c r="K277" s="593"/>
      <c r="L277" s="593"/>
      <c r="M277" s="593"/>
      <c r="N277" s="593"/>
      <c r="O277" s="593"/>
      <c r="P277" s="593"/>
      <c r="Q277" s="594"/>
      <c r="R277" s="208">
        <f t="shared" si="51"/>
        <v>13.677020874444844</v>
      </c>
      <c r="S277" s="319"/>
      <c r="T277" s="26"/>
      <c r="U277" s="26"/>
      <c r="V277" s="26"/>
      <c r="W277" s="26"/>
      <c r="X277" s="26"/>
      <c r="Y277" s="26"/>
      <c r="Z277" s="26"/>
      <c r="AA277" s="43"/>
      <c r="AB277" s="43"/>
      <c r="AC277" s="26"/>
      <c r="AD277" s="26"/>
      <c r="AE277" s="26"/>
      <c r="AF277" s="26"/>
      <c r="AG277" s="26"/>
      <c r="AH277" s="26"/>
      <c r="AI277" s="26"/>
      <c r="AJ277" s="26"/>
      <c r="AK277" s="26"/>
    </row>
    <row r="278" spans="1:37" ht="15.75" customHeight="1">
      <c r="A278" s="5"/>
      <c r="B278" s="210"/>
      <c r="C278" s="211">
        <v>277</v>
      </c>
      <c r="D278" s="212" t="s">
        <v>243</v>
      </c>
      <c r="E278" s="312"/>
      <c r="F278" s="228" t="s">
        <v>245</v>
      </c>
      <c r="G278" s="229" t="s">
        <v>37</v>
      </c>
      <c r="H278" s="230">
        <v>2.82</v>
      </c>
      <c r="I278" s="231">
        <v>2</v>
      </c>
      <c r="J278" s="595" t="s">
        <v>66</v>
      </c>
      <c r="K278" s="596"/>
      <c r="L278" s="596"/>
      <c r="M278" s="596"/>
      <c r="N278" s="596"/>
      <c r="O278" s="596"/>
      <c r="P278" s="596"/>
      <c r="Q278" s="597"/>
      <c r="R278" s="220">
        <f t="shared" si="51"/>
        <v>8.6931927391494082</v>
      </c>
      <c r="S278" s="296" t="s">
        <v>66</v>
      </c>
      <c r="T278" s="26"/>
      <c r="U278" s="26"/>
      <c r="V278" s="26"/>
      <c r="W278" s="26"/>
      <c r="X278" s="26"/>
      <c r="Y278" s="26"/>
      <c r="Z278" s="26"/>
      <c r="AA278" s="43"/>
      <c r="AB278" s="43"/>
      <c r="AC278" s="26"/>
      <c r="AD278" s="26"/>
      <c r="AE278" s="26"/>
      <c r="AF278" s="26"/>
      <c r="AG278" s="26"/>
      <c r="AH278" s="26"/>
      <c r="AI278" s="26"/>
      <c r="AJ278" s="26"/>
      <c r="AK278" s="26"/>
    </row>
    <row r="279" spans="1:37" ht="15.75" customHeight="1">
      <c r="A279" s="5"/>
      <c r="B279" s="195">
        <v>118</v>
      </c>
      <c r="C279" s="227">
        <v>278</v>
      </c>
      <c r="D279" s="222" t="s">
        <v>246</v>
      </c>
      <c r="E279" s="227" t="s">
        <v>177</v>
      </c>
      <c r="F279" s="223" t="s">
        <v>175</v>
      </c>
      <c r="G279" s="229" t="s">
        <v>37</v>
      </c>
      <c r="H279" s="230">
        <v>1.53</v>
      </c>
      <c r="I279" s="231">
        <v>1</v>
      </c>
      <c r="J279" s="604"/>
      <c r="K279" s="605"/>
      <c r="L279" s="605"/>
      <c r="M279" s="606"/>
      <c r="N279" s="339">
        <v>20</v>
      </c>
      <c r="O279" s="262">
        <f t="shared" ref="O279:O286" si="56">(N279-I279)/H279</f>
        <v>12.418300653594772</v>
      </c>
      <c r="P279" s="112">
        <f t="shared" ref="P279:P286" si="57" xml:space="preserve"> ((1-NORMSDIST(O279-1.5))*1000000)/10000</f>
        <v>0</v>
      </c>
      <c r="Q279" s="513" t="str">
        <f t="shared" ref="Q279:Q286" si="58">IF(O279&gt;6,"1",(IF(O279&gt;6,"1",IF(O279=6,"2",IF(O279&gt;=5,"3",IF(O279&gt;=3.7,"4",IF(O279&gt;=3.5,"5", IF(O279&gt;=3,"6", IF(O279&gt;=2.5,"7", IF(O279&gt;=2,"8",IF(O279&gt;=1.5,"9",IF(O279&gt;=1,"10","UN"))))))))))))</f>
        <v>1</v>
      </c>
      <c r="R279" s="398">
        <f t="shared" si="51"/>
        <v>4.6976696350424643</v>
      </c>
      <c r="S279" s="209" t="str">
        <f t="shared" ref="S279:S286" si="59">IF(O279&gt;=6,"13s(N2,R1)",(IF(O279&gt;=6,"13s(N2,R1)",IF(O279&gt;=5,"13s/22s/R4s(N2,R1)",IF(O279&gt;=4,"13s/22s/R4s/41s(N4,R1/N2,R2)",IF(O279&gt;=3,"13s/22s/R4s/41s/8x(N4R2/N2R4)",IF(O279&gt;=2,"13s/22s/R4s/41s/10x(N5R2/N2R5)","Unaceptable")))))))</f>
        <v>13s(N2,R1)</v>
      </c>
      <c r="T279" s="26"/>
      <c r="U279" s="26"/>
      <c r="V279" s="26"/>
      <c r="W279" s="26"/>
      <c r="X279" s="26"/>
      <c r="Y279" s="26"/>
      <c r="Z279" s="26"/>
      <c r="AB279" s="43"/>
      <c r="AC279" s="26"/>
      <c r="AD279" s="26"/>
      <c r="AE279" s="26"/>
      <c r="AF279" s="26"/>
      <c r="AG279" s="26"/>
      <c r="AH279" s="26"/>
      <c r="AI279" s="26"/>
      <c r="AJ279" s="26"/>
      <c r="AK279" s="26"/>
    </row>
    <row r="280" spans="1:37" ht="15.75" customHeight="1">
      <c r="A280" s="5"/>
      <c r="B280" s="210"/>
      <c r="C280" s="211">
        <v>279</v>
      </c>
      <c r="D280" s="212" t="s">
        <v>246</v>
      </c>
      <c r="E280" s="312"/>
      <c r="F280" s="213" t="s">
        <v>176</v>
      </c>
      <c r="G280" s="229" t="s">
        <v>37</v>
      </c>
      <c r="H280" s="230">
        <v>1.35</v>
      </c>
      <c r="I280" s="231">
        <v>1</v>
      </c>
      <c r="J280" s="595" t="s">
        <v>66</v>
      </c>
      <c r="K280" s="596"/>
      <c r="L280" s="596"/>
      <c r="M280" s="597"/>
      <c r="N280" s="338">
        <v>20</v>
      </c>
      <c r="O280" s="216">
        <f t="shared" si="56"/>
        <v>14.074074074074073</v>
      </c>
      <c r="P280" s="54">
        <f t="shared" si="57"/>
        <v>0</v>
      </c>
      <c r="Q280" s="514" t="str">
        <f t="shared" si="58"/>
        <v>1</v>
      </c>
      <c r="R280" s="398">
        <f t="shared" si="51"/>
        <v>4.1716303767232308</v>
      </c>
      <c r="S280" s="221" t="str">
        <f t="shared" si="59"/>
        <v>13s(N2,R1)</v>
      </c>
      <c r="T280" s="26"/>
      <c r="U280" s="26"/>
      <c r="V280" s="26"/>
      <c r="W280" s="26"/>
      <c r="X280" s="26"/>
      <c r="Y280" s="26"/>
      <c r="Z280" s="26"/>
      <c r="AA280" s="43"/>
      <c r="AB280" s="43"/>
      <c r="AC280" s="26"/>
      <c r="AD280" s="26"/>
      <c r="AE280" s="26"/>
      <c r="AF280" s="26"/>
      <c r="AG280" s="26"/>
      <c r="AH280" s="26"/>
      <c r="AI280" s="26"/>
      <c r="AJ280" s="26"/>
      <c r="AK280" s="26"/>
    </row>
    <row r="281" spans="1:37" ht="15.75" customHeight="1">
      <c r="A281" s="5"/>
      <c r="B281" s="195">
        <v>119</v>
      </c>
      <c r="C281" s="227">
        <v>280</v>
      </c>
      <c r="D281" s="222" t="s">
        <v>247</v>
      </c>
      <c r="E281" s="227" t="s">
        <v>177</v>
      </c>
      <c r="F281" s="223" t="s">
        <v>239</v>
      </c>
      <c r="G281" s="229" t="s">
        <v>37</v>
      </c>
      <c r="H281" s="230">
        <v>2.5499999999999998</v>
      </c>
      <c r="I281" s="231">
        <v>1</v>
      </c>
      <c r="J281" s="592"/>
      <c r="K281" s="593"/>
      <c r="L281" s="593"/>
      <c r="M281" s="594"/>
      <c r="N281" s="334">
        <v>20</v>
      </c>
      <c r="O281" s="262">
        <f t="shared" si="56"/>
        <v>7.4509803921568629</v>
      </c>
      <c r="P281" s="40">
        <f t="shared" si="57"/>
        <v>1.3327050574218902E-7</v>
      </c>
      <c r="Q281" s="513" t="str">
        <f t="shared" si="58"/>
        <v>1</v>
      </c>
      <c r="R281" s="208">
        <f t="shared" si="51"/>
        <v>7.7150826307953428</v>
      </c>
      <c r="S281" s="264" t="str">
        <f t="shared" si="59"/>
        <v>13s(N2,R1)</v>
      </c>
      <c r="T281" s="26"/>
      <c r="U281" s="26"/>
      <c r="V281" s="26"/>
      <c r="W281" s="26"/>
      <c r="X281" s="26"/>
      <c r="Y281" s="26"/>
      <c r="Z281" s="26"/>
      <c r="AA281" s="43"/>
      <c r="AB281" s="43"/>
      <c r="AC281" s="26"/>
      <c r="AD281" s="26"/>
      <c r="AE281" s="26"/>
      <c r="AF281" s="26"/>
      <c r="AG281" s="26"/>
      <c r="AH281" s="26"/>
      <c r="AI281" s="26"/>
      <c r="AJ281" s="26"/>
      <c r="AK281" s="26"/>
    </row>
    <row r="282" spans="1:37" ht="15.75" customHeight="1">
      <c r="A282" s="5"/>
      <c r="B282" s="210"/>
      <c r="C282" s="211">
        <v>281</v>
      </c>
      <c r="D282" s="212" t="s">
        <v>247</v>
      </c>
      <c r="E282" s="312"/>
      <c r="F282" s="213" t="s">
        <v>240</v>
      </c>
      <c r="G282" s="229" t="s">
        <v>37</v>
      </c>
      <c r="H282" s="230">
        <v>2.4900000000000002</v>
      </c>
      <c r="I282" s="231">
        <v>1</v>
      </c>
      <c r="J282" s="595" t="s">
        <v>66</v>
      </c>
      <c r="K282" s="596"/>
      <c r="L282" s="596"/>
      <c r="M282" s="597"/>
      <c r="N282" s="338">
        <v>20</v>
      </c>
      <c r="O282" s="262">
        <f t="shared" si="56"/>
        <v>7.6305220883534126</v>
      </c>
      <c r="P282" s="54">
        <f t="shared" si="57"/>
        <v>4.3795578275052094E-8</v>
      </c>
      <c r="Q282" s="514" t="str">
        <f t="shared" si="58"/>
        <v>1</v>
      </c>
      <c r="R282" s="220">
        <f t="shared" si="51"/>
        <v>7.5366371811305877</v>
      </c>
      <c r="S282" s="264" t="str">
        <f t="shared" si="59"/>
        <v>13s(N2,R1)</v>
      </c>
      <c r="T282" s="26"/>
      <c r="U282" s="26"/>
      <c r="V282" s="26"/>
      <c r="W282" s="26"/>
      <c r="X282" s="26"/>
      <c r="Y282" s="26"/>
      <c r="Z282" s="26"/>
      <c r="AA282" s="43"/>
      <c r="AB282" s="43"/>
      <c r="AC282" s="26"/>
      <c r="AD282" s="26"/>
      <c r="AE282" s="26"/>
      <c r="AF282" s="26"/>
      <c r="AG282" s="26"/>
      <c r="AH282" s="26"/>
      <c r="AI282" s="26"/>
      <c r="AJ282" s="26"/>
      <c r="AK282" s="26"/>
    </row>
    <row r="283" spans="1:37" ht="15.75" customHeight="1">
      <c r="A283" s="5"/>
      <c r="B283" s="131">
        <v>120</v>
      </c>
      <c r="C283" s="132">
        <v>282</v>
      </c>
      <c r="D283" s="133" t="s">
        <v>248</v>
      </c>
      <c r="E283" s="132" t="s">
        <v>174</v>
      </c>
      <c r="F283" s="174" t="s">
        <v>234</v>
      </c>
      <c r="G283" s="292" t="s">
        <v>37</v>
      </c>
      <c r="H283" s="293">
        <v>6.43</v>
      </c>
      <c r="I283" s="294">
        <v>2</v>
      </c>
      <c r="J283" s="349">
        <v>25.9</v>
      </c>
      <c r="K283" s="139">
        <v>23.8</v>
      </c>
      <c r="L283" s="141">
        <f>J283/K283</f>
        <v>1.088235294117647</v>
      </c>
      <c r="M283" s="325">
        <f>SQRT(POWER(H283,2)+POWER(J283,2))*1.96*SQRT(2)</f>
        <v>73.970457127693891</v>
      </c>
      <c r="N283" s="334">
        <v>25</v>
      </c>
      <c r="O283" s="141">
        <f t="shared" si="56"/>
        <v>3.5769828926905132</v>
      </c>
      <c r="P283" s="40">
        <f t="shared" si="57"/>
        <v>1.8901569091393402</v>
      </c>
      <c r="Q283" s="513" t="str">
        <f t="shared" si="58"/>
        <v>5</v>
      </c>
      <c r="R283" s="358">
        <f t="shared" si="51"/>
        <v>19.393403517691265</v>
      </c>
      <c r="S283" s="209" t="str">
        <f t="shared" si="59"/>
        <v>13s/22s/R4s/41s/8x(N4R2/N2R4)</v>
      </c>
      <c r="T283" s="26"/>
      <c r="U283" s="26"/>
      <c r="V283" s="26"/>
      <c r="W283" s="26"/>
      <c r="X283" s="26"/>
      <c r="Y283" s="26"/>
      <c r="Z283" s="26"/>
      <c r="AA283" s="43"/>
      <c r="AB283" s="43"/>
      <c r="AC283" s="26"/>
      <c r="AD283" s="26"/>
      <c r="AE283" s="26"/>
      <c r="AF283" s="26"/>
      <c r="AG283" s="26"/>
      <c r="AH283" s="26"/>
      <c r="AI283" s="26"/>
      <c r="AJ283" s="26"/>
      <c r="AK283" s="26"/>
    </row>
    <row r="284" spans="1:37" ht="15.75" customHeight="1">
      <c r="A284" s="5"/>
      <c r="B284" s="145"/>
      <c r="C284" s="146">
        <v>283</v>
      </c>
      <c r="D284" s="147" t="s">
        <v>248</v>
      </c>
      <c r="E284" s="295"/>
      <c r="F284" s="188" t="s">
        <v>235</v>
      </c>
      <c r="G284" s="292" t="s">
        <v>37</v>
      </c>
      <c r="H284" s="293">
        <v>5.83</v>
      </c>
      <c r="I284" s="294">
        <v>1</v>
      </c>
      <c r="J284" s="350">
        <v>25.9</v>
      </c>
      <c r="K284" s="150">
        <v>23.8</v>
      </c>
      <c r="L284" s="152">
        <f>J284/K284</f>
        <v>1.088235294117647</v>
      </c>
      <c r="M284" s="329">
        <f>SQRT(POWER(H284,2)+POWER(J284,2))*1.96*SQRT(2)</f>
        <v>73.587437164776986</v>
      </c>
      <c r="N284" s="338">
        <v>25</v>
      </c>
      <c r="O284" s="152">
        <f t="shared" si="56"/>
        <v>4.1166380789022297</v>
      </c>
      <c r="P284" s="54">
        <f t="shared" si="57"/>
        <v>0.4440022022971557</v>
      </c>
      <c r="Q284" s="514" t="str">
        <f t="shared" si="58"/>
        <v>4</v>
      </c>
      <c r="R284" s="190">
        <f t="shared" si="51"/>
        <v>17.518564438903091</v>
      </c>
      <c r="S284" s="264" t="str">
        <f t="shared" si="59"/>
        <v>13s/22s/R4s/41s(N4,R1/N2,R2)</v>
      </c>
      <c r="T284" s="26"/>
      <c r="U284" s="26"/>
      <c r="V284" s="26"/>
      <c r="W284" s="26"/>
      <c r="X284" s="26"/>
      <c r="Y284" s="26"/>
      <c r="Z284" s="26"/>
      <c r="AA284" s="43"/>
      <c r="AB284" s="43"/>
      <c r="AC284" s="26"/>
      <c r="AD284" s="26"/>
      <c r="AE284" s="26"/>
      <c r="AF284" s="26"/>
      <c r="AG284" s="26"/>
      <c r="AH284" s="26"/>
      <c r="AI284" s="26"/>
      <c r="AJ284" s="26"/>
      <c r="AK284" s="26"/>
    </row>
    <row r="285" spans="1:37" ht="15.75" customHeight="1">
      <c r="A285" s="5"/>
      <c r="B285" s="131">
        <v>121</v>
      </c>
      <c r="C285" s="132">
        <v>284</v>
      </c>
      <c r="D285" s="133" t="s">
        <v>249</v>
      </c>
      <c r="E285" s="132" t="s">
        <v>174</v>
      </c>
      <c r="F285" s="174" t="s">
        <v>234</v>
      </c>
      <c r="G285" s="292" t="s">
        <v>37</v>
      </c>
      <c r="H285" s="293">
        <v>2.15</v>
      </c>
      <c r="I285" s="294">
        <v>2</v>
      </c>
      <c r="J285" s="349">
        <v>6.35</v>
      </c>
      <c r="K285" s="139">
        <v>30.9</v>
      </c>
      <c r="L285" s="141">
        <f>J285/K285</f>
        <v>0.20550161812297735</v>
      </c>
      <c r="M285" s="325">
        <f>SQRT(POWER(H285,2)+POWER(J285,2))*1.96*SQRT(2)</f>
        <v>18.582826049877344</v>
      </c>
      <c r="N285" s="232">
        <v>19.7</v>
      </c>
      <c r="O285" s="141">
        <f t="shared" si="56"/>
        <v>8.2325581395348841</v>
      </c>
      <c r="P285" s="40">
        <f t="shared" si="57"/>
        <v>8.3353324242807503E-10</v>
      </c>
      <c r="Q285" s="513" t="str">
        <f t="shared" si="58"/>
        <v>1</v>
      </c>
      <c r="R285" s="358">
        <f t="shared" si="51"/>
        <v>6.752962312940892</v>
      </c>
      <c r="S285" s="209" t="str">
        <f t="shared" si="59"/>
        <v>13s(N2,R1)</v>
      </c>
      <c r="T285" s="26"/>
      <c r="U285" s="26"/>
      <c r="V285" s="26"/>
      <c r="W285" s="26"/>
      <c r="X285" s="26"/>
      <c r="Y285" s="26"/>
      <c r="Z285" s="26"/>
      <c r="AA285" s="43"/>
      <c r="AB285" s="43"/>
      <c r="AC285" s="26"/>
      <c r="AD285" s="26"/>
      <c r="AE285" s="26"/>
      <c r="AF285" s="26"/>
      <c r="AG285" s="26"/>
      <c r="AH285" s="26"/>
      <c r="AI285" s="26"/>
      <c r="AJ285" s="26"/>
      <c r="AK285" s="26"/>
    </row>
    <row r="286" spans="1:37" ht="15.75" customHeight="1">
      <c r="A286" s="5"/>
      <c r="B286" s="145"/>
      <c r="C286" s="146">
        <v>285</v>
      </c>
      <c r="D286" s="147" t="s">
        <v>249</v>
      </c>
      <c r="E286" s="295"/>
      <c r="F286" s="188" t="s">
        <v>235</v>
      </c>
      <c r="G286" s="292" t="s">
        <v>37</v>
      </c>
      <c r="H286" s="293">
        <v>2.23</v>
      </c>
      <c r="I286" s="294">
        <v>1</v>
      </c>
      <c r="J286" s="361">
        <v>6.35</v>
      </c>
      <c r="K286" s="184">
        <v>30.9</v>
      </c>
      <c r="L286" s="162">
        <f>J286/K286</f>
        <v>0.20550161812297735</v>
      </c>
      <c r="M286" s="386">
        <f>SQRT(POWER(H286,2)+POWER(J286,2))*1.96*SQRT(2)</f>
        <v>18.655123084021721</v>
      </c>
      <c r="N286" s="387">
        <v>19.7</v>
      </c>
      <c r="O286" s="162">
        <f t="shared" si="56"/>
        <v>8.3856502242152455</v>
      </c>
      <c r="P286" s="54">
        <f t="shared" si="57"/>
        <v>2.876254789896393E-10</v>
      </c>
      <c r="Q286" s="514" t="str">
        <f t="shared" si="58"/>
        <v>1</v>
      </c>
      <c r="R286" s="190">
        <f t="shared" si="51"/>
        <v>6.7643255391797936</v>
      </c>
      <c r="S286" s="221" t="str">
        <f t="shared" si="59"/>
        <v>13s(N2,R1)</v>
      </c>
      <c r="T286" s="26"/>
      <c r="U286" s="26"/>
      <c r="V286" s="26"/>
      <c r="W286" s="26"/>
      <c r="X286" s="26"/>
      <c r="Y286" s="26"/>
      <c r="Z286" s="26"/>
      <c r="AA286" s="43"/>
      <c r="AB286" s="43"/>
      <c r="AC286" s="26"/>
      <c r="AD286" s="26"/>
      <c r="AE286" s="26"/>
      <c r="AF286" s="26"/>
      <c r="AG286" s="26"/>
      <c r="AH286" s="26"/>
      <c r="AI286" s="26"/>
      <c r="AJ286" s="26"/>
      <c r="AK286" s="26"/>
    </row>
    <row r="287" spans="1:37" ht="15.75" customHeight="1">
      <c r="A287" s="5"/>
      <c r="B287" s="131">
        <v>122</v>
      </c>
      <c r="C287" s="132">
        <v>286</v>
      </c>
      <c r="D287" s="133" t="s">
        <v>250</v>
      </c>
      <c r="E287" s="132" t="s">
        <v>174</v>
      </c>
      <c r="F287" s="174" t="s">
        <v>234</v>
      </c>
      <c r="G287" s="292" t="s">
        <v>37</v>
      </c>
      <c r="H287" s="293">
        <v>2.73</v>
      </c>
      <c r="I287" s="294">
        <v>0</v>
      </c>
      <c r="J287" s="598"/>
      <c r="K287" s="599"/>
      <c r="L287" s="599"/>
      <c r="M287" s="599"/>
      <c r="N287" s="599"/>
      <c r="O287" s="599"/>
      <c r="P287" s="599"/>
      <c r="Q287" s="600"/>
      <c r="R287" s="358">
        <f t="shared" si="51"/>
        <v>8.19</v>
      </c>
      <c r="S287" s="388"/>
      <c r="T287" s="26"/>
      <c r="U287" s="26"/>
      <c r="V287" s="26"/>
      <c r="W287" s="26"/>
      <c r="X287" s="26"/>
      <c r="Y287" s="26"/>
      <c r="Z287" s="26"/>
      <c r="AA287" s="43"/>
      <c r="AB287" s="43"/>
      <c r="AC287" s="26"/>
      <c r="AD287" s="26"/>
      <c r="AE287" s="26"/>
      <c r="AF287" s="26"/>
      <c r="AG287" s="26"/>
      <c r="AH287" s="26"/>
      <c r="AI287" s="26"/>
      <c r="AJ287" s="26"/>
      <c r="AK287" s="26"/>
    </row>
    <row r="288" spans="1:37" ht="15.75" customHeight="1">
      <c r="A288" s="5"/>
      <c r="B288" s="145"/>
      <c r="C288" s="146">
        <v>287</v>
      </c>
      <c r="D288" s="147" t="s">
        <v>250</v>
      </c>
      <c r="E288" s="295"/>
      <c r="F288" s="188" t="s">
        <v>235</v>
      </c>
      <c r="G288" s="292" t="s">
        <v>37</v>
      </c>
      <c r="H288" s="293">
        <v>2.6</v>
      </c>
      <c r="I288" s="294">
        <v>1</v>
      </c>
      <c r="J288" s="595" t="s">
        <v>66</v>
      </c>
      <c r="K288" s="596"/>
      <c r="L288" s="596"/>
      <c r="M288" s="596"/>
      <c r="N288" s="596"/>
      <c r="O288" s="596"/>
      <c r="P288" s="596"/>
      <c r="Q288" s="597"/>
      <c r="R288" s="190">
        <f t="shared" si="51"/>
        <v>7.8638413005350003</v>
      </c>
      <c r="S288" s="296" t="s">
        <v>66</v>
      </c>
      <c r="T288" s="26"/>
      <c r="U288" s="26"/>
      <c r="V288" s="26"/>
      <c r="W288" s="26"/>
      <c r="X288" s="26"/>
      <c r="Y288" s="26"/>
      <c r="Z288" s="26"/>
      <c r="AA288" s="43"/>
      <c r="AB288" s="43"/>
      <c r="AC288" s="26"/>
      <c r="AD288" s="26"/>
      <c r="AE288" s="26"/>
      <c r="AF288" s="26"/>
      <c r="AG288" s="26"/>
      <c r="AH288" s="26"/>
      <c r="AI288" s="26"/>
      <c r="AJ288" s="26"/>
      <c r="AK288" s="26"/>
    </row>
    <row r="289" spans="1:37" ht="15.75">
      <c r="A289" s="5"/>
      <c r="B289" s="131">
        <v>123</v>
      </c>
      <c r="C289" s="132">
        <v>288</v>
      </c>
      <c r="D289" s="133" t="s">
        <v>251</v>
      </c>
      <c r="E289" s="132" t="s">
        <v>179</v>
      </c>
      <c r="F289" s="174" t="s">
        <v>234</v>
      </c>
      <c r="G289" s="292" t="s">
        <v>99</v>
      </c>
      <c r="H289" s="293">
        <v>9.51</v>
      </c>
      <c r="I289" s="294">
        <v>1</v>
      </c>
      <c r="J289" s="601"/>
      <c r="K289" s="602"/>
      <c r="L289" s="602"/>
      <c r="M289" s="603"/>
      <c r="N289" s="389">
        <v>15</v>
      </c>
      <c r="O289" s="162">
        <f t="shared" ref="O289:O300" si="60">(N289-I289)/H289</f>
        <v>1.4721345951629863</v>
      </c>
      <c r="P289" s="112">
        <f t="shared" ref="P289:P300" si="61" xml:space="preserve"> ((1-NORMSDIST(O289-1.5))*1000000)/10000</f>
        <v>51.111524966840761</v>
      </c>
      <c r="Q289" s="513" t="str">
        <f t="shared" ref="Q289:Q300" si="62">IF(O289&gt;6,"1",(IF(O289&gt;6,"1",IF(O289=6,"2",IF(O289&gt;=5,"3",IF(O289&gt;=3.7,"4",IF(O289&gt;=3.5,"5", IF(O289&gt;=3,"6", IF(O289&gt;=2.5,"7", IF(O289&gt;=2,"8",IF(O289&gt;=1.5,"9",IF(O289&gt;=1,"10","UN"))))))))))))</f>
        <v>10</v>
      </c>
      <c r="R289" s="358">
        <f t="shared" si="51"/>
        <v>28.547520032395109</v>
      </c>
      <c r="S289" s="209" t="str">
        <f>IF(O289&gt;=6,"13s(N2,R1)",(IF(O289&gt;=6,"13s(N2,R1)",IF(O289&gt;=5,"13s/22s/R4s(N2,R1)",IF(O289&gt;=4,"13s/22s/R4s/41s(N4,R1/N2,R2)",IF(O289&gt;=3,"13s/22s/R4s/41s/8x(N4R2/N2R4)",IF(O289&gt;=2,"13s/22s/R4s/41s/10x(N5R2/N2R5)","Unaceptable")))))))</f>
        <v>Unaceptable</v>
      </c>
      <c r="T289" s="26"/>
      <c r="U289" s="26"/>
      <c r="V289" s="26"/>
      <c r="W289" s="26"/>
      <c r="X289" s="26"/>
      <c r="Y289" s="26"/>
      <c r="Z289" s="26"/>
      <c r="AA289" s="43"/>
      <c r="AB289" s="43"/>
      <c r="AC289" s="26"/>
      <c r="AD289" s="26"/>
      <c r="AE289" s="26"/>
      <c r="AF289" s="26"/>
      <c r="AG289" s="26"/>
      <c r="AH289" s="26"/>
      <c r="AI289" s="26"/>
      <c r="AJ289" s="26"/>
      <c r="AK289" s="26"/>
    </row>
    <row r="290" spans="1:37" ht="15.75">
      <c r="A290" s="5"/>
      <c r="B290" s="145"/>
      <c r="C290" s="146">
        <v>289</v>
      </c>
      <c r="D290" s="147" t="s">
        <v>251</v>
      </c>
      <c r="E290" s="295"/>
      <c r="F290" s="188" t="s">
        <v>235</v>
      </c>
      <c r="G290" s="292" t="s">
        <v>37</v>
      </c>
      <c r="H290" s="293">
        <v>7.57</v>
      </c>
      <c r="I290" s="294">
        <v>0</v>
      </c>
      <c r="J290" s="595" t="s">
        <v>66</v>
      </c>
      <c r="K290" s="596"/>
      <c r="L290" s="596"/>
      <c r="M290" s="597"/>
      <c r="N290" s="390">
        <v>15</v>
      </c>
      <c r="O290" s="162">
        <f t="shared" si="60"/>
        <v>1.9815059445178336</v>
      </c>
      <c r="P290" s="54">
        <f t="shared" si="61"/>
        <v>31.5078477921932</v>
      </c>
      <c r="Q290" s="514" t="str">
        <f t="shared" si="62"/>
        <v>9</v>
      </c>
      <c r="R290" s="190">
        <f t="shared" si="51"/>
        <v>22.71</v>
      </c>
      <c r="S290" s="264" t="str">
        <f>IF(O290&gt;=6,"13s(N2,R1)",(IF(O290&gt;=6,"13s(N2,R1)",IF(O290&gt;=5,"13s/22s/R4s(N2,R1)",IF(O290&gt;=4,"13s/22s/R4s/41s(N4,R1/N2,R2)",IF(O290&gt;=3,"13s/22s/R4s/41s/8x(N4R2/N2R4)",IF(O290&gt;=2,"13s/22s/R4s/41s/10x(N5R2/N2R5)","Unaceptable")))))))</f>
        <v>Unaceptable</v>
      </c>
      <c r="T290" s="26"/>
      <c r="U290" s="26"/>
      <c r="V290" s="26"/>
      <c r="W290" s="26"/>
      <c r="X290" s="26"/>
      <c r="Y290" s="26"/>
      <c r="Z290" s="26"/>
      <c r="AA290" s="43"/>
      <c r="AB290" s="43"/>
      <c r="AC290" s="26"/>
      <c r="AD290" s="26"/>
      <c r="AE290" s="26"/>
      <c r="AF290" s="26"/>
      <c r="AG290" s="26"/>
      <c r="AH290" s="26"/>
      <c r="AI290" s="26"/>
      <c r="AJ290" s="26"/>
      <c r="AK290" s="26"/>
    </row>
    <row r="291" spans="1:37" ht="15.75">
      <c r="A291" s="5"/>
      <c r="B291" s="131">
        <v>124</v>
      </c>
      <c r="C291" s="132">
        <v>290</v>
      </c>
      <c r="D291" s="133" t="s">
        <v>252</v>
      </c>
      <c r="E291" s="132" t="s">
        <v>174</v>
      </c>
      <c r="F291" s="174" t="s">
        <v>234</v>
      </c>
      <c r="G291" s="292" t="s">
        <v>37</v>
      </c>
      <c r="H291" s="293">
        <v>3.37</v>
      </c>
      <c r="I291" s="294">
        <v>0</v>
      </c>
      <c r="J291" s="598"/>
      <c r="K291" s="599"/>
      <c r="L291" s="599"/>
      <c r="M291" s="600"/>
      <c r="N291" s="391">
        <v>10</v>
      </c>
      <c r="O291" s="141">
        <f t="shared" si="60"/>
        <v>2.9673590504451037</v>
      </c>
      <c r="P291" s="40">
        <f t="shared" si="61"/>
        <v>7.1139203942655262</v>
      </c>
      <c r="Q291" s="513" t="str">
        <f t="shared" si="62"/>
        <v>7</v>
      </c>
      <c r="R291" s="358">
        <f t="shared" si="51"/>
        <v>10.110000000000001</v>
      </c>
      <c r="S291" s="209" t="str">
        <f>IF(O291&gt;=6,"13s(N2,R1)",(IF(O291&gt;=6,"13s(N2,R1)",IF(O291&gt;=5,"13s/22s/R4s(N2,R1)",IF(O291&gt;=4,"13s/22s/R4s/41s(N4,R1/N2,R2)",IF(O291&gt;=3,"13s/22s/R4s/41s/8x(N4R2/N2R4)",IF(O291&gt;=2,"13s/22s/R4s/41s/10x(N5R2/N2R5)","Unaceptable")))))))</f>
        <v>13s/22s/R4s/41s/10x(N5R2/N2R5)</v>
      </c>
      <c r="T291" s="26"/>
      <c r="U291" s="26"/>
      <c r="V291" s="26"/>
      <c r="W291" s="26"/>
      <c r="X291" s="26"/>
      <c r="Y291" s="26"/>
      <c r="Z291" s="26"/>
      <c r="AA291" s="43"/>
      <c r="AB291" s="43"/>
      <c r="AC291" s="26"/>
      <c r="AD291" s="26"/>
      <c r="AE291" s="26"/>
      <c r="AF291" s="26"/>
      <c r="AG291" s="26"/>
      <c r="AH291" s="26"/>
      <c r="AI291" s="26"/>
      <c r="AJ291" s="26"/>
      <c r="AK291" s="26"/>
    </row>
    <row r="292" spans="1:37" ht="15.75" customHeight="1">
      <c r="A292" s="5"/>
      <c r="B292" s="145"/>
      <c r="C292" s="146">
        <v>291</v>
      </c>
      <c r="D292" s="159" t="s">
        <v>252</v>
      </c>
      <c r="E292" s="291"/>
      <c r="F292" s="182" t="s">
        <v>235</v>
      </c>
      <c r="G292" s="292" t="s">
        <v>37</v>
      </c>
      <c r="H292" s="293">
        <v>2.5</v>
      </c>
      <c r="I292" s="294">
        <v>1</v>
      </c>
      <c r="J292" s="595" t="s">
        <v>66</v>
      </c>
      <c r="K292" s="596"/>
      <c r="L292" s="596"/>
      <c r="M292" s="597"/>
      <c r="N292" s="389">
        <v>10</v>
      </c>
      <c r="O292" s="162">
        <f t="shared" si="60"/>
        <v>3.6</v>
      </c>
      <c r="P292" s="54">
        <f t="shared" si="61"/>
        <v>1.7864420562816452</v>
      </c>
      <c r="Q292" s="514" t="str">
        <f t="shared" si="62"/>
        <v>5</v>
      </c>
      <c r="R292" s="177">
        <f t="shared" si="51"/>
        <v>7.5663729752107782</v>
      </c>
      <c r="S292" s="264" t="str">
        <f>IF(O292&gt;=6,"13s(N2,R1)",(IF(O292&gt;=6,"13s(N2,R1)",IF(O292&gt;=5,"13s/22s/R4s(N2,R1)",IF(O292&gt;=4,"13s/22s/R4s/41s(N4,R1/N2,R2)",IF(O292&gt;=3,"13s/22s/R4s/41s/8x(N4R2/N2R4)",IF(O292&gt;=2,"13s/22s/R4s/41s/10x(N5R2/N2R5)","Unaceptable")))))))</f>
        <v>13s/22s/R4s/41s/8x(N4R2/N2R4)</v>
      </c>
      <c r="T292" s="26"/>
      <c r="U292" s="26"/>
      <c r="V292" s="26"/>
      <c r="W292" s="26"/>
      <c r="X292" s="26"/>
      <c r="Y292" s="26"/>
      <c r="Z292" s="26"/>
      <c r="AA292" s="43"/>
      <c r="AB292" s="43"/>
      <c r="AC292" s="26"/>
      <c r="AD292" s="26"/>
      <c r="AE292" s="26"/>
      <c r="AF292" s="26"/>
      <c r="AG292" s="26"/>
      <c r="AH292" s="26"/>
      <c r="AI292" s="26"/>
      <c r="AJ292" s="26"/>
      <c r="AK292" s="26"/>
    </row>
    <row r="293" spans="1:37" ht="15.75" customHeight="1">
      <c r="A293" s="5"/>
      <c r="B293" s="131">
        <v>125</v>
      </c>
      <c r="C293" s="132">
        <v>292</v>
      </c>
      <c r="D293" s="392" t="s">
        <v>253</v>
      </c>
      <c r="E293" s="134" t="s">
        <v>174</v>
      </c>
      <c r="F293" s="174" t="s">
        <v>234</v>
      </c>
      <c r="G293" s="292" t="s">
        <v>37</v>
      </c>
      <c r="H293" s="293">
        <v>2.48</v>
      </c>
      <c r="I293" s="294">
        <v>3</v>
      </c>
      <c r="J293" s="349">
        <v>7.4</v>
      </c>
      <c r="K293" s="140">
        <v>57.3</v>
      </c>
      <c r="L293" s="141">
        <f t="shared" ref="L293:L300" si="63">J293/K293</f>
        <v>0.12914485165794068</v>
      </c>
      <c r="M293" s="333">
        <f t="shared" ref="M293:M300" si="64">SQRT(POWER(H293,2)+POWER(J293,2))*1.96*SQRT(2)</f>
        <v>21.633002225303819</v>
      </c>
      <c r="N293" s="353">
        <v>20.5</v>
      </c>
      <c r="O293" s="141">
        <f t="shared" si="60"/>
        <v>7.056451612903226</v>
      </c>
      <c r="P293" s="40">
        <f t="shared" si="61"/>
        <v>1.3765699691248301E-6</v>
      </c>
      <c r="Q293" s="513" t="str">
        <f t="shared" si="62"/>
        <v>1</v>
      </c>
      <c r="R293" s="358">
        <f t="shared" si="51"/>
        <v>8.0220695584119692</v>
      </c>
      <c r="S293" s="250" t="str">
        <f>IF(O293&gt;=6,"13s(N3,R1)",(IF(O293&gt;=6,"13s(N3,R1)",IF(O293&gt;=5,"13s/2of32s/R4s(N3,R1)",IF(O293&gt;=4,"13s/2of32s/R4s/31s(N3,R1)",IF(O293&gt;=3,"13s/2of32s/R4s/31s/6x(N6,R1/N3,R2)",IF(O293&gt;=2,"13s/2of32s/R4s/31s/12x(N6,R2)","Unaceptable")))))))</f>
        <v>13s(N3,R1)</v>
      </c>
      <c r="T293" s="26"/>
      <c r="U293" s="26"/>
      <c r="V293" s="26"/>
      <c r="W293" s="26"/>
      <c r="X293" s="26"/>
      <c r="Y293" s="26"/>
      <c r="Z293" s="26"/>
      <c r="AA293" s="43"/>
      <c r="AB293" s="43"/>
      <c r="AC293" s="26"/>
      <c r="AD293" s="26"/>
      <c r="AE293" s="26"/>
      <c r="AF293" s="26"/>
      <c r="AG293" s="26"/>
      <c r="AH293" s="26"/>
      <c r="AI293" s="26"/>
      <c r="AJ293" s="26"/>
      <c r="AK293" s="26"/>
    </row>
    <row r="294" spans="1:37" ht="15.75" customHeight="1">
      <c r="A294" s="5"/>
      <c r="B294" s="145"/>
      <c r="C294" s="146">
        <v>293</v>
      </c>
      <c r="D294" s="393" t="s">
        <v>253</v>
      </c>
      <c r="E294" s="342"/>
      <c r="F294" s="188" t="s">
        <v>235</v>
      </c>
      <c r="G294" s="292" t="s">
        <v>37</v>
      </c>
      <c r="H294" s="293">
        <v>3.43</v>
      </c>
      <c r="I294" s="294">
        <v>2</v>
      </c>
      <c r="J294" s="350">
        <v>7.4</v>
      </c>
      <c r="K294" s="151">
        <v>57.3</v>
      </c>
      <c r="L294" s="152">
        <f t="shared" si="63"/>
        <v>0.12914485165794068</v>
      </c>
      <c r="M294" s="363">
        <f t="shared" si="64"/>
        <v>22.608054132985444</v>
      </c>
      <c r="N294" s="354">
        <v>20.5</v>
      </c>
      <c r="O294" s="152">
        <f t="shared" si="60"/>
        <v>5.3935860058309038</v>
      </c>
      <c r="P294" s="54">
        <f t="shared" si="61"/>
        <v>4.9386580348809161E-3</v>
      </c>
      <c r="Q294" s="514" t="str">
        <f t="shared" si="62"/>
        <v>3</v>
      </c>
      <c r="R294" s="190">
        <f t="shared" si="51"/>
        <v>10.482561709811204</v>
      </c>
      <c r="S294" s="191" t="str">
        <f>IF(O294&gt;=6,"13s(N3,R1)",(IF(O294&gt;=6,"13s(N3,R1)",IF(O294&gt;=5,"13s/2of32s/R4s(N3,R1)",IF(O294&gt;=4,"13s/2of32s/R4s/31s(N3,R1)",IF(O294&gt;=3,"13s/2of32s/R4s/31s/6x(N6,R1/N3,R2)",IF(O294&gt;=2,"13s/2of32s/R4s/31s/12x(N6,R2)","Unaceptable")))))))</f>
        <v>13s/2of32s/R4s(N3,R1)</v>
      </c>
      <c r="T294" s="26"/>
      <c r="U294" s="26"/>
      <c r="V294" s="26"/>
      <c r="W294" s="26"/>
      <c r="X294" s="26"/>
      <c r="Y294" s="26"/>
      <c r="Z294" s="26"/>
      <c r="AA294" s="43"/>
      <c r="AB294" s="43"/>
      <c r="AC294" s="26"/>
      <c r="AD294" s="26"/>
      <c r="AE294" s="26"/>
      <c r="AF294" s="26"/>
      <c r="AG294" s="26"/>
      <c r="AH294" s="26"/>
      <c r="AI294" s="26"/>
      <c r="AJ294" s="26"/>
      <c r="AK294" s="26"/>
    </row>
    <row r="295" spans="1:37" ht="15.75" customHeight="1">
      <c r="A295" s="5"/>
      <c r="B295" s="195">
        <v>126</v>
      </c>
      <c r="C295" s="227">
        <v>294</v>
      </c>
      <c r="D295" s="197" t="s">
        <v>254</v>
      </c>
      <c r="E295" s="196" t="s">
        <v>255</v>
      </c>
      <c r="F295" s="198" t="s">
        <v>256</v>
      </c>
      <c r="G295" s="366">
        <v>26</v>
      </c>
      <c r="H295" s="394">
        <v>2.7</v>
      </c>
      <c r="I295" s="394">
        <v>0.71371927042030026</v>
      </c>
      <c r="J295" s="381">
        <v>2.7</v>
      </c>
      <c r="K295" s="373">
        <v>8.6</v>
      </c>
      <c r="L295" s="262">
        <f t="shared" si="63"/>
        <v>0.31395348837209308</v>
      </c>
      <c r="M295" s="263">
        <f t="shared" si="64"/>
        <v>10.584000000000001</v>
      </c>
      <c r="N295" s="113">
        <v>15</v>
      </c>
      <c r="O295" s="262">
        <f t="shared" si="60"/>
        <v>5.2912150850295179</v>
      </c>
      <c r="P295" s="40">
        <f t="shared" si="61"/>
        <v>7.4956028135342309E-3</v>
      </c>
      <c r="Q295" s="513" t="str">
        <f t="shared" si="62"/>
        <v>3</v>
      </c>
      <c r="R295" s="398">
        <f t="shared" si="51"/>
        <v>8.131383350757071</v>
      </c>
      <c r="S295" s="264" t="str">
        <f t="shared" ref="S295:S300" si="65">IF(O295&gt;=6,"13s(N2,R1)",(IF(O295&gt;=6,"13s(N2,R1)",IF(O295&gt;=5,"13s/22s/R4s(N2,R1)",IF(O295&gt;=4,"13s/22s/R4s/41s(N4,R1/N2,R2)",IF(O295&gt;=3,"13s/22s/R4s/41s/8x(N4R2/N2R4)",IF(O295&gt;=2,"13s/22s/R4s/41s/10x(N5R2/N2R5)","Unaceptable")))))))</f>
        <v>13s/22s/R4s(N2,R1)</v>
      </c>
      <c r="T295" s="26"/>
      <c r="U295" s="26"/>
      <c r="V295" s="26"/>
      <c r="W295" s="26"/>
      <c r="X295" s="26"/>
      <c r="Y295" s="26"/>
      <c r="Z295" s="26"/>
      <c r="AA295" s="43"/>
      <c r="AB295" s="43"/>
      <c r="AC295" s="26"/>
      <c r="AD295" s="26"/>
      <c r="AE295" s="26"/>
      <c r="AF295" s="26"/>
      <c r="AG295" s="26"/>
      <c r="AH295" s="26"/>
      <c r="AI295" s="26"/>
      <c r="AJ295" s="26"/>
      <c r="AK295" s="26"/>
    </row>
    <row r="296" spans="1:37" ht="15.75" customHeight="1">
      <c r="A296" s="5"/>
      <c r="B296" s="210"/>
      <c r="C296" s="211">
        <v>295</v>
      </c>
      <c r="D296" s="212" t="s">
        <v>254</v>
      </c>
      <c r="E296" s="312"/>
      <c r="F296" s="213" t="s">
        <v>257</v>
      </c>
      <c r="G296" s="366">
        <v>26</v>
      </c>
      <c r="H296" s="394">
        <v>3.2</v>
      </c>
      <c r="I296" s="394">
        <v>0.24740227610094362</v>
      </c>
      <c r="J296" s="382">
        <v>2.7</v>
      </c>
      <c r="K296" s="371">
        <v>8.6</v>
      </c>
      <c r="L296" s="216">
        <f t="shared" si="63"/>
        <v>0.31395348837209308</v>
      </c>
      <c r="M296" s="226">
        <f t="shared" si="64"/>
        <v>11.605451132980573</v>
      </c>
      <c r="N296" s="114">
        <v>15</v>
      </c>
      <c r="O296" s="216">
        <f t="shared" si="60"/>
        <v>4.6101867887184547</v>
      </c>
      <c r="P296" s="54">
        <f t="shared" si="61"/>
        <v>9.3484534209342662E-2</v>
      </c>
      <c r="Q296" s="514" t="str">
        <f t="shared" si="62"/>
        <v>4</v>
      </c>
      <c r="R296" s="220">
        <f t="shared" si="51"/>
        <v>9.6031873816051281</v>
      </c>
      <c r="S296" s="221" t="str">
        <f t="shared" si="65"/>
        <v>13s/22s/R4s/41s(N4,R1/N2,R2)</v>
      </c>
      <c r="T296" s="26"/>
      <c r="U296" s="26"/>
      <c r="V296" s="26"/>
      <c r="W296" s="26"/>
      <c r="X296" s="26"/>
      <c r="Y296" s="26"/>
      <c r="Z296" s="26"/>
      <c r="AA296" s="43"/>
      <c r="AB296" s="43"/>
      <c r="AC296" s="26"/>
      <c r="AD296" s="26"/>
      <c r="AE296" s="26"/>
      <c r="AF296" s="26"/>
      <c r="AG296" s="26"/>
      <c r="AH296" s="26"/>
      <c r="AI296" s="26"/>
      <c r="AJ296" s="26"/>
      <c r="AK296" s="26"/>
    </row>
    <row r="297" spans="1:37" ht="15.75" customHeight="1">
      <c r="A297" s="5"/>
      <c r="B297" s="195">
        <v>127</v>
      </c>
      <c r="C297" s="227">
        <v>296</v>
      </c>
      <c r="D297" s="222" t="s">
        <v>258</v>
      </c>
      <c r="E297" s="227" t="s">
        <v>255</v>
      </c>
      <c r="F297" s="223" t="s">
        <v>256</v>
      </c>
      <c r="G297" s="366">
        <v>26</v>
      </c>
      <c r="H297" s="394">
        <v>2.6</v>
      </c>
      <c r="I297" s="394">
        <v>0.19841269841269857</v>
      </c>
      <c r="J297" s="383">
        <v>4</v>
      </c>
      <c r="K297" s="369">
        <v>6.8</v>
      </c>
      <c r="L297" s="204">
        <f t="shared" si="63"/>
        <v>0.58823529411764708</v>
      </c>
      <c r="M297" s="225">
        <f t="shared" si="64"/>
        <v>13.223828190051474</v>
      </c>
      <c r="N297" s="113">
        <v>15</v>
      </c>
      <c r="O297" s="204">
        <f t="shared" si="60"/>
        <v>5.6929181929181931</v>
      </c>
      <c r="P297" s="40">
        <f t="shared" si="61"/>
        <v>1.3769438736210837E-3</v>
      </c>
      <c r="Q297" s="513" t="str">
        <f t="shared" si="62"/>
        <v>3</v>
      </c>
      <c r="R297" s="208">
        <f t="shared" si="51"/>
        <v>7.8025231559343293</v>
      </c>
      <c r="S297" s="209" t="str">
        <f t="shared" si="65"/>
        <v>13s/22s/R4s(N2,R1)</v>
      </c>
      <c r="T297" s="26"/>
      <c r="U297" s="26"/>
      <c r="V297" s="26"/>
      <c r="W297" s="26"/>
      <c r="X297" s="26"/>
      <c r="Y297" s="26"/>
      <c r="Z297" s="26"/>
      <c r="AA297" s="43"/>
      <c r="AB297" s="43"/>
      <c r="AC297" s="26"/>
      <c r="AD297" s="26"/>
      <c r="AE297" s="26"/>
      <c r="AF297" s="26"/>
      <c r="AG297" s="26"/>
      <c r="AH297" s="26"/>
      <c r="AI297" s="26"/>
      <c r="AJ297" s="26"/>
      <c r="AK297" s="26"/>
    </row>
    <row r="298" spans="1:37" ht="15.75" customHeight="1">
      <c r="A298" s="5"/>
      <c r="B298" s="210"/>
      <c r="C298" s="211">
        <v>297</v>
      </c>
      <c r="D298" s="212" t="s">
        <v>258</v>
      </c>
      <c r="E298" s="312"/>
      <c r="F298" s="213" t="s">
        <v>257</v>
      </c>
      <c r="G298" s="366">
        <v>26</v>
      </c>
      <c r="H298" s="394">
        <v>4.2</v>
      </c>
      <c r="I298" s="394">
        <v>0.60938452163315104</v>
      </c>
      <c r="J298" s="382">
        <v>4</v>
      </c>
      <c r="K298" s="371">
        <v>6.8</v>
      </c>
      <c r="L298" s="216">
        <f t="shared" si="63"/>
        <v>0.58823529411764708</v>
      </c>
      <c r="M298" s="226">
        <f t="shared" si="64"/>
        <v>16.076779777057347</v>
      </c>
      <c r="N298" s="114">
        <v>15</v>
      </c>
      <c r="O298" s="216">
        <f t="shared" si="60"/>
        <v>3.4263370186587734</v>
      </c>
      <c r="P298" s="54">
        <f t="shared" si="61"/>
        <v>2.7031152984944629</v>
      </c>
      <c r="Q298" s="514" t="str">
        <f t="shared" si="62"/>
        <v>6</v>
      </c>
      <c r="R298" s="220">
        <f t="shared" si="51"/>
        <v>12.61472748398498</v>
      </c>
      <c r="S298" s="221" t="str">
        <f t="shared" si="65"/>
        <v>13s/22s/R4s/41s/8x(N4R2/N2R4)</v>
      </c>
      <c r="T298" s="26"/>
      <c r="U298" s="26"/>
      <c r="V298" s="26"/>
      <c r="W298" s="26"/>
      <c r="X298" s="26"/>
      <c r="Y298" s="26"/>
      <c r="Z298" s="26"/>
      <c r="AA298" s="43"/>
      <c r="AB298" s="43"/>
      <c r="AC298" s="26"/>
      <c r="AD298" s="26"/>
      <c r="AE298" s="26"/>
      <c r="AF298" s="26"/>
      <c r="AG298" s="26"/>
      <c r="AH298" s="26"/>
      <c r="AI298" s="26"/>
      <c r="AJ298" s="26"/>
      <c r="AK298" s="26"/>
    </row>
    <row r="299" spans="1:37" ht="15.75">
      <c r="A299" s="5"/>
      <c r="B299" s="195">
        <v>128</v>
      </c>
      <c r="C299" s="227">
        <v>298</v>
      </c>
      <c r="D299" s="222" t="s">
        <v>259</v>
      </c>
      <c r="E299" s="227" t="s">
        <v>255</v>
      </c>
      <c r="F299" s="223" t="s">
        <v>256</v>
      </c>
      <c r="G299" s="366">
        <v>25</v>
      </c>
      <c r="H299" s="394">
        <v>9</v>
      </c>
      <c r="I299" s="394">
        <v>0.58167716917111056</v>
      </c>
      <c r="J299" s="383">
        <v>10.7</v>
      </c>
      <c r="K299" s="369">
        <v>15.8</v>
      </c>
      <c r="L299" s="204">
        <f t="shared" si="63"/>
        <v>0.67721518987341767</v>
      </c>
      <c r="M299" s="225">
        <f t="shared" si="64"/>
        <v>38.755499841957914</v>
      </c>
      <c r="N299" s="113">
        <v>20</v>
      </c>
      <c r="O299" s="249">
        <f t="shared" si="60"/>
        <v>2.157591425647654</v>
      </c>
      <c r="P299" s="40">
        <f t="shared" si="61"/>
        <v>25.540035284080464</v>
      </c>
      <c r="Q299" s="513" t="str">
        <f t="shared" si="62"/>
        <v>8</v>
      </c>
      <c r="R299" s="208">
        <f t="shared" si="51"/>
        <v>27.006264982946732</v>
      </c>
      <c r="S299" s="209" t="str">
        <f t="shared" si="65"/>
        <v>13s/22s/R4s/41s/10x(N5R2/N2R5)</v>
      </c>
      <c r="T299" s="26"/>
      <c r="U299" s="26"/>
      <c r="V299" s="26"/>
      <c r="W299" s="26"/>
      <c r="X299" s="26"/>
      <c r="Y299" s="26"/>
      <c r="Z299" s="26"/>
      <c r="AA299" s="43"/>
      <c r="AB299" s="43"/>
      <c r="AC299" s="26"/>
      <c r="AD299" s="26"/>
      <c r="AE299" s="26"/>
      <c r="AF299" s="26"/>
      <c r="AG299" s="26"/>
      <c r="AH299" s="26"/>
      <c r="AI299" s="26"/>
      <c r="AJ299" s="26"/>
      <c r="AK299" s="26"/>
    </row>
    <row r="300" spans="1:37" ht="15.75">
      <c r="A300" s="5"/>
      <c r="B300" s="210"/>
      <c r="C300" s="211">
        <v>299</v>
      </c>
      <c r="D300" s="212" t="s">
        <v>259</v>
      </c>
      <c r="E300" s="312"/>
      <c r="F300" s="213" t="s">
        <v>257</v>
      </c>
      <c r="G300" s="366">
        <v>25</v>
      </c>
      <c r="H300" s="394">
        <v>6.7</v>
      </c>
      <c r="I300" s="394">
        <v>0.54347826086956574</v>
      </c>
      <c r="J300" s="381">
        <v>10.7</v>
      </c>
      <c r="K300" s="373">
        <v>15.8</v>
      </c>
      <c r="L300" s="262">
        <f t="shared" si="63"/>
        <v>0.67721518987341767</v>
      </c>
      <c r="M300" s="263">
        <f t="shared" si="64"/>
        <v>34.9935482053478</v>
      </c>
      <c r="N300" s="110">
        <v>20</v>
      </c>
      <c r="O300" s="254">
        <f t="shared" si="60"/>
        <v>2.9039584685269304</v>
      </c>
      <c r="P300" s="54">
        <f t="shared" si="61"/>
        <v>8.0165608590608848</v>
      </c>
      <c r="Q300" s="514" t="str">
        <f t="shared" si="62"/>
        <v>7</v>
      </c>
      <c r="R300" s="398">
        <f t="shared" si="51"/>
        <v>20.107346135679812</v>
      </c>
      <c r="S300" s="264" t="str">
        <f t="shared" si="65"/>
        <v>13s/22s/R4s/41s/10x(N5R2/N2R5)</v>
      </c>
      <c r="T300" s="26"/>
      <c r="U300" s="26"/>
      <c r="V300" s="26"/>
      <c r="W300" s="26"/>
      <c r="X300" s="26"/>
      <c r="Y300" s="26"/>
      <c r="Z300" s="26"/>
      <c r="AA300" s="43"/>
      <c r="AB300" s="43"/>
      <c r="AC300" s="26"/>
      <c r="AD300" s="26"/>
      <c r="AE300" s="26"/>
      <c r="AF300" s="26"/>
      <c r="AG300" s="26"/>
      <c r="AH300" s="26"/>
      <c r="AI300" s="26"/>
      <c r="AJ300" s="26"/>
      <c r="AK300" s="26"/>
    </row>
    <row r="301" spans="1:37" ht="15.75" customHeight="1">
      <c r="A301" s="5"/>
      <c r="B301" s="195">
        <v>129</v>
      </c>
      <c r="C301" s="227">
        <v>300</v>
      </c>
      <c r="D301" s="222" t="s">
        <v>260</v>
      </c>
      <c r="E301" s="227" t="s">
        <v>255</v>
      </c>
      <c r="F301" s="223" t="s">
        <v>256</v>
      </c>
      <c r="G301" s="366">
        <v>26</v>
      </c>
      <c r="H301" s="394">
        <v>4.8</v>
      </c>
      <c r="I301" s="394">
        <v>5.063291139241298E-2</v>
      </c>
      <c r="J301" s="592"/>
      <c r="K301" s="593"/>
      <c r="L301" s="593"/>
      <c r="M301" s="593"/>
      <c r="N301" s="593"/>
      <c r="O301" s="593"/>
      <c r="P301" s="593"/>
      <c r="Q301" s="594"/>
      <c r="R301" s="208">
        <f t="shared" si="51"/>
        <v>14.400089016798335</v>
      </c>
      <c r="S301" s="395"/>
      <c r="T301" s="43"/>
      <c r="U301" s="26"/>
      <c r="V301" s="26"/>
      <c r="W301" s="26"/>
      <c r="X301" s="26"/>
      <c r="Y301" s="396"/>
      <c r="Z301" s="43"/>
      <c r="AA301" s="43"/>
      <c r="AB301" s="43"/>
      <c r="AC301" s="26"/>
      <c r="AD301" s="26"/>
      <c r="AE301" s="26"/>
      <c r="AF301" s="26"/>
      <c r="AG301" s="26"/>
      <c r="AH301" s="26"/>
      <c r="AI301" s="26"/>
      <c r="AJ301" s="26"/>
      <c r="AK301" s="26"/>
    </row>
    <row r="302" spans="1:37" ht="15.75" customHeight="1">
      <c r="A302" s="5"/>
      <c r="B302" s="210"/>
      <c r="C302" s="211">
        <v>301</v>
      </c>
      <c r="D302" s="212" t="s">
        <v>260</v>
      </c>
      <c r="E302" s="312"/>
      <c r="F302" s="198" t="s">
        <v>257</v>
      </c>
      <c r="G302" s="366">
        <v>26</v>
      </c>
      <c r="H302" s="394">
        <v>5.2</v>
      </c>
      <c r="I302" s="394">
        <v>1.3111888111888144</v>
      </c>
      <c r="J302" s="595" t="s">
        <v>66</v>
      </c>
      <c r="K302" s="596"/>
      <c r="L302" s="596"/>
      <c r="M302" s="596"/>
      <c r="N302" s="596"/>
      <c r="O302" s="596"/>
      <c r="P302" s="596"/>
      <c r="Q302" s="597"/>
      <c r="R302" s="220">
        <f t="shared" si="51"/>
        <v>15.655006103434989</v>
      </c>
      <c r="S302" s="194" t="s">
        <v>66</v>
      </c>
      <c r="T302" s="43"/>
      <c r="U302" s="43"/>
      <c r="V302" s="43"/>
      <c r="W302" s="43"/>
      <c r="X302" s="43"/>
      <c r="Y302" s="396"/>
      <c r="Z302" s="43"/>
      <c r="AA302" s="43"/>
      <c r="AB302" s="43"/>
      <c r="AC302" s="26"/>
      <c r="AD302" s="26"/>
      <c r="AE302" s="26"/>
      <c r="AF302" s="26"/>
      <c r="AG302" s="26"/>
      <c r="AH302" s="26"/>
      <c r="AI302" s="26"/>
      <c r="AJ302" s="26"/>
      <c r="AK302" s="26"/>
    </row>
    <row r="303" spans="1:37" ht="15.75" customHeight="1">
      <c r="A303" s="5"/>
      <c r="B303" s="195">
        <v>130</v>
      </c>
      <c r="C303" s="227">
        <v>302</v>
      </c>
      <c r="D303" s="222" t="s">
        <v>261</v>
      </c>
      <c r="E303" s="397" t="s">
        <v>255</v>
      </c>
      <c r="F303" s="223" t="s">
        <v>262</v>
      </c>
      <c r="G303" s="366">
        <v>7</v>
      </c>
      <c r="H303" s="394">
        <v>8</v>
      </c>
      <c r="I303" s="368">
        <v>0</v>
      </c>
      <c r="J303" s="592"/>
      <c r="K303" s="593"/>
      <c r="L303" s="593"/>
      <c r="M303" s="593"/>
      <c r="N303" s="593"/>
      <c r="O303" s="593"/>
      <c r="P303" s="593"/>
      <c r="Q303" s="594"/>
      <c r="R303" s="398">
        <f t="shared" si="51"/>
        <v>24</v>
      </c>
      <c r="S303" s="395"/>
      <c r="T303" s="43"/>
      <c r="U303" s="43"/>
      <c r="V303" s="43"/>
      <c r="W303" s="43"/>
      <c r="X303" s="43"/>
      <c r="Y303" s="396"/>
      <c r="Z303" s="43"/>
      <c r="AA303" s="43"/>
      <c r="AB303" s="43"/>
      <c r="AC303" s="26"/>
      <c r="AD303" s="26"/>
      <c r="AE303" s="26"/>
      <c r="AF303" s="26"/>
      <c r="AG303" s="26"/>
      <c r="AH303" s="26"/>
      <c r="AI303" s="26"/>
      <c r="AJ303" s="26"/>
      <c r="AK303" s="26"/>
    </row>
    <row r="304" spans="1:37" ht="15.75" customHeight="1">
      <c r="A304" s="5"/>
      <c r="B304" s="210"/>
      <c r="C304" s="211">
        <v>303</v>
      </c>
      <c r="D304" s="212" t="s">
        <v>261</v>
      </c>
      <c r="E304" s="399"/>
      <c r="F304" s="213" t="s">
        <v>263</v>
      </c>
      <c r="G304" s="366">
        <v>7</v>
      </c>
      <c r="H304" s="394">
        <v>2.9</v>
      </c>
      <c r="I304" s="368">
        <v>0</v>
      </c>
      <c r="J304" s="595" t="s">
        <v>66</v>
      </c>
      <c r="K304" s="596"/>
      <c r="L304" s="596"/>
      <c r="M304" s="596"/>
      <c r="N304" s="596"/>
      <c r="O304" s="596"/>
      <c r="P304" s="596"/>
      <c r="Q304" s="597"/>
      <c r="R304" s="398">
        <f t="shared" si="51"/>
        <v>8.6999999999999993</v>
      </c>
      <c r="S304" s="194" t="s">
        <v>66</v>
      </c>
      <c r="T304" s="26"/>
      <c r="U304" s="26"/>
      <c r="V304" s="26"/>
      <c r="W304" s="26"/>
      <c r="X304" s="26"/>
      <c r="Y304" s="26"/>
      <c r="Z304" s="26"/>
      <c r="AA304" s="26"/>
      <c r="AB304" s="43"/>
      <c r="AC304" s="26"/>
      <c r="AD304" s="26"/>
      <c r="AE304" s="26"/>
      <c r="AF304" s="26"/>
      <c r="AG304" s="26"/>
      <c r="AH304" s="26"/>
      <c r="AI304" s="26"/>
      <c r="AJ304" s="26"/>
      <c r="AK304" s="26"/>
    </row>
    <row r="305" spans="1:37" ht="15.75" customHeight="1">
      <c r="A305" s="5"/>
      <c r="B305" s="195">
        <v>131</v>
      </c>
      <c r="C305" s="227">
        <v>304</v>
      </c>
      <c r="D305" s="222" t="s">
        <v>264</v>
      </c>
      <c r="E305" s="397" t="s">
        <v>255</v>
      </c>
      <c r="F305" s="223" t="s">
        <v>262</v>
      </c>
      <c r="G305" s="272"/>
      <c r="H305" s="273"/>
      <c r="I305" s="274"/>
      <c r="J305" s="592"/>
      <c r="K305" s="593"/>
      <c r="L305" s="593"/>
      <c r="M305" s="593"/>
      <c r="N305" s="593"/>
      <c r="O305" s="593"/>
      <c r="P305" s="593"/>
      <c r="Q305" s="594"/>
      <c r="R305" s="208">
        <f t="shared" si="51"/>
        <v>0</v>
      </c>
      <c r="S305" s="395"/>
      <c r="T305" s="26"/>
      <c r="U305" s="26"/>
      <c r="V305" s="26"/>
      <c r="W305" s="26"/>
      <c r="X305" s="26"/>
      <c r="Y305" s="26"/>
      <c r="Z305" s="26"/>
      <c r="AA305" s="26"/>
      <c r="AB305" s="57"/>
      <c r="AC305" s="26"/>
      <c r="AD305" s="26"/>
      <c r="AE305" s="26"/>
      <c r="AF305" s="26"/>
      <c r="AG305" s="26"/>
      <c r="AH305" s="26"/>
      <c r="AI305" s="26"/>
      <c r="AJ305" s="26"/>
      <c r="AK305" s="26"/>
    </row>
    <row r="306" spans="1:37" ht="15.75" customHeight="1">
      <c r="A306" s="5"/>
      <c r="B306" s="210"/>
      <c r="C306" s="211">
        <v>305</v>
      </c>
      <c r="D306" s="212" t="s">
        <v>264</v>
      </c>
      <c r="E306" s="400"/>
      <c r="F306" s="213" t="s">
        <v>263</v>
      </c>
      <c r="G306" s="272"/>
      <c r="H306" s="273"/>
      <c r="I306" s="274"/>
      <c r="J306" s="595" t="s">
        <v>66</v>
      </c>
      <c r="K306" s="596"/>
      <c r="L306" s="596"/>
      <c r="M306" s="596"/>
      <c r="N306" s="596"/>
      <c r="O306" s="596"/>
      <c r="P306" s="596"/>
      <c r="Q306" s="597"/>
      <c r="R306" s="220">
        <f t="shared" si="51"/>
        <v>0</v>
      </c>
      <c r="S306" s="194" t="s">
        <v>66</v>
      </c>
      <c r="T306" s="26"/>
      <c r="U306" s="26"/>
      <c r="V306" s="26"/>
      <c r="W306" s="26"/>
      <c r="X306" s="26"/>
      <c r="Y306" s="26"/>
      <c r="Z306" s="26"/>
      <c r="AA306" s="26"/>
      <c r="AB306" s="57"/>
      <c r="AC306" s="26"/>
      <c r="AD306" s="26"/>
      <c r="AE306" s="26"/>
      <c r="AF306" s="26"/>
      <c r="AG306" s="26"/>
      <c r="AH306" s="26"/>
      <c r="AI306" s="26"/>
      <c r="AJ306" s="26"/>
      <c r="AK306" s="26"/>
    </row>
    <row r="307" spans="1:37" ht="15.75" customHeight="1">
      <c r="A307" s="5"/>
      <c r="B307" s="131">
        <v>132</v>
      </c>
      <c r="C307" s="321">
        <v>306</v>
      </c>
      <c r="D307" s="401" t="s">
        <v>265</v>
      </c>
      <c r="E307" s="321" t="s">
        <v>266</v>
      </c>
      <c r="F307" s="174" t="s">
        <v>267</v>
      </c>
      <c r="G307" s="292" t="s">
        <v>85</v>
      </c>
      <c r="H307" s="293">
        <v>1.74</v>
      </c>
      <c r="I307" s="294">
        <v>0</v>
      </c>
      <c r="J307" s="184">
        <v>3.2</v>
      </c>
      <c r="K307" s="185">
        <v>6.3</v>
      </c>
      <c r="L307" s="176">
        <f t="shared" ref="L307:L370" si="66">J307/K307</f>
        <v>0.50793650793650802</v>
      </c>
      <c r="M307" s="402">
        <f t="shared" ref="M307:M370" si="67">SQRT(POWER(H307,2)+POWER(J307,2))*1.96*SQRT(2)</f>
        <v>10.096416409796102</v>
      </c>
      <c r="N307" s="123">
        <v>8</v>
      </c>
      <c r="O307" s="176">
        <f t="shared" ref="O307:O370" si="68">(N307-I307)/H307</f>
        <v>4.5977011494252871</v>
      </c>
      <c r="P307" s="40">
        <f t="shared" ref="P307:P370" si="69" xml:space="preserve"> ((1-NORMSDIST(O307-1.5))*1000000)/10000</f>
        <v>9.7513995862985592E-2</v>
      </c>
      <c r="Q307" s="513" t="str">
        <f t="shared" ref="Q307:Q370" si="70">IF(O307&gt;6,"1",(IF(O307&gt;6,"1",IF(O307=6,"2",IF(O307&gt;=5,"3",IF(O307&gt;=3.7,"4",IF(O307&gt;=3.5,"5", IF(O307&gt;=3,"6", IF(O307&gt;=2.5,"7", IF(O307&gt;=2,"8",IF(O307&gt;=1.5,"9",IF(O307&gt;=1,"10","UN"))))))))))))</f>
        <v>4</v>
      </c>
      <c r="R307" s="177">
        <f t="shared" si="51"/>
        <v>5.22</v>
      </c>
      <c r="S307" s="178" t="str">
        <f t="shared" ref="S307:S370" si="71">IF(O307&gt;=6,"13s(N3,R1)",(IF(O307&gt;=6,"13s(N3,R1)",IF(O307&gt;=5,"13s/2of32s/R4s(N3,R1)",IF(O307&gt;=4,"13s/2of32s/R4s/31s(N3,R1)",IF(O307&gt;=3,"13s/2of32s/R4s/31s/6x(N6,R1/N3,R2)",IF(O307&gt;=2,"13s/2of32s/R4s/31s/12x(N6,R2)","Unaceptable")))))))</f>
        <v>13s/2of32s/R4s/31s(N3,R1)</v>
      </c>
      <c r="T307" s="26"/>
      <c r="U307" s="26"/>
      <c r="V307" s="26"/>
      <c r="W307" s="26"/>
      <c r="X307" s="26"/>
      <c r="Y307" s="26"/>
      <c r="Z307" s="26"/>
      <c r="AA307" s="26"/>
      <c r="AB307" s="57"/>
      <c r="AC307" s="26"/>
      <c r="AD307" s="26"/>
      <c r="AE307" s="26"/>
      <c r="AF307" s="26"/>
      <c r="AG307" s="26"/>
      <c r="AH307" s="26"/>
      <c r="AI307" s="26"/>
      <c r="AJ307" s="26"/>
      <c r="AK307" s="26"/>
    </row>
    <row r="308" spans="1:37" ht="15.75" customHeight="1">
      <c r="A308" s="5"/>
      <c r="B308" s="179"/>
      <c r="C308" s="291">
        <v>307</v>
      </c>
      <c r="D308" s="403" t="s">
        <v>265</v>
      </c>
      <c r="E308" s="291"/>
      <c r="F308" s="182" t="s">
        <v>268</v>
      </c>
      <c r="G308" s="292" t="s">
        <v>75</v>
      </c>
      <c r="H308" s="293">
        <v>1.2</v>
      </c>
      <c r="I308" s="294">
        <v>0</v>
      </c>
      <c r="J308" s="184">
        <v>3.2</v>
      </c>
      <c r="K308" s="185">
        <v>6.3</v>
      </c>
      <c r="L308" s="176">
        <f t="shared" si="66"/>
        <v>0.50793650793650802</v>
      </c>
      <c r="M308" s="402">
        <f t="shared" si="67"/>
        <v>9.4731080432981454</v>
      </c>
      <c r="N308" s="123">
        <v>8</v>
      </c>
      <c r="O308" s="176">
        <f t="shared" si="68"/>
        <v>6.666666666666667</v>
      </c>
      <c r="P308" s="112">
        <f t="shared" si="69"/>
        <v>1.1915285336172587E-5</v>
      </c>
      <c r="Q308" s="515" t="str">
        <f t="shared" si="70"/>
        <v>1</v>
      </c>
      <c r="R308" s="177">
        <f t="shared" si="51"/>
        <v>3.6</v>
      </c>
      <c r="S308" s="178" t="str">
        <f t="shared" si="71"/>
        <v>13s(N3,R1)</v>
      </c>
      <c r="T308" s="26"/>
      <c r="U308" s="26"/>
      <c r="V308" s="26"/>
      <c r="W308" s="26"/>
      <c r="X308" s="26"/>
      <c r="Y308" s="26"/>
      <c r="Z308" s="26"/>
      <c r="AA308" s="26"/>
      <c r="AB308" s="57"/>
      <c r="AC308" s="26"/>
      <c r="AD308" s="26"/>
      <c r="AE308" s="26"/>
      <c r="AF308" s="26"/>
      <c r="AG308" s="26"/>
      <c r="AH308" s="26"/>
      <c r="AI308" s="26"/>
      <c r="AJ308" s="26"/>
      <c r="AK308" s="26"/>
    </row>
    <row r="309" spans="1:37" ht="15.75" customHeight="1">
      <c r="A309" s="5"/>
      <c r="B309" s="179"/>
      <c r="C309" s="295">
        <v>308</v>
      </c>
      <c r="D309" s="404" t="s">
        <v>265</v>
      </c>
      <c r="E309" s="295"/>
      <c r="F309" s="188" t="s">
        <v>269</v>
      </c>
      <c r="G309" s="292" t="s">
        <v>57</v>
      </c>
      <c r="H309" s="293">
        <v>1.35</v>
      </c>
      <c r="I309" s="294">
        <v>0</v>
      </c>
      <c r="J309" s="150">
        <v>3.2</v>
      </c>
      <c r="K309" s="151">
        <v>6.3</v>
      </c>
      <c r="L309" s="189">
        <f t="shared" si="66"/>
        <v>0.50793650793650802</v>
      </c>
      <c r="M309" s="405">
        <f t="shared" si="67"/>
        <v>9.6269725251503662</v>
      </c>
      <c r="N309" s="123">
        <v>8</v>
      </c>
      <c r="O309" s="189">
        <f t="shared" si="68"/>
        <v>5.9259259259259256</v>
      </c>
      <c r="P309" s="54">
        <f t="shared" si="69"/>
        <v>4.8014737645818428E-4</v>
      </c>
      <c r="Q309" s="514" t="str">
        <f t="shared" si="70"/>
        <v>3</v>
      </c>
      <c r="R309" s="190">
        <f t="shared" si="51"/>
        <v>4.0500000000000007</v>
      </c>
      <c r="S309" s="191" t="str">
        <f t="shared" si="71"/>
        <v>13s/2of32s/R4s(N3,R1)</v>
      </c>
      <c r="T309" s="26"/>
      <c r="U309" s="26"/>
      <c r="V309" s="26"/>
      <c r="W309" s="26"/>
      <c r="X309" s="26"/>
      <c r="Y309" s="26"/>
      <c r="Z309" s="26"/>
      <c r="AA309" s="26"/>
      <c r="AB309" s="57"/>
      <c r="AC309" s="26"/>
      <c r="AD309" s="26"/>
      <c r="AE309" s="26"/>
      <c r="AF309" s="26"/>
      <c r="AG309" s="26"/>
      <c r="AH309" s="26"/>
      <c r="AI309" s="26"/>
      <c r="AJ309" s="26"/>
      <c r="AK309" s="26"/>
    </row>
    <row r="310" spans="1:37" ht="15.75" customHeight="1">
      <c r="A310" s="5"/>
      <c r="B310" s="179"/>
      <c r="C310" s="321">
        <v>309</v>
      </c>
      <c r="D310" s="133" t="s">
        <v>265</v>
      </c>
      <c r="E310" s="321" t="s">
        <v>270</v>
      </c>
      <c r="F310" s="174" t="s">
        <v>267</v>
      </c>
      <c r="G310" s="292" t="s">
        <v>127</v>
      </c>
      <c r="H310" s="293">
        <v>1.84</v>
      </c>
      <c r="I310" s="294">
        <v>0</v>
      </c>
      <c r="J310" s="139">
        <v>3.2</v>
      </c>
      <c r="K310" s="140">
        <v>6.3</v>
      </c>
      <c r="L310" s="332">
        <f t="shared" si="66"/>
        <v>0.50793650793650802</v>
      </c>
      <c r="M310" s="406">
        <f t="shared" si="67"/>
        <v>10.231725656994525</v>
      </c>
      <c r="N310" s="243">
        <v>8</v>
      </c>
      <c r="O310" s="347">
        <f t="shared" si="68"/>
        <v>4.3478260869565215</v>
      </c>
      <c r="P310" s="40">
        <f t="shared" si="69"/>
        <v>0.2200948619969556</v>
      </c>
      <c r="Q310" s="513" t="str">
        <f t="shared" si="70"/>
        <v>4</v>
      </c>
      <c r="R310" s="358">
        <f t="shared" si="51"/>
        <v>5.5200000000000005</v>
      </c>
      <c r="S310" s="250" t="str">
        <f t="shared" si="71"/>
        <v>13s/2of32s/R4s/31s(N3,R1)</v>
      </c>
      <c r="T310" s="26"/>
      <c r="U310" s="26"/>
      <c r="V310" s="26"/>
      <c r="W310" s="26"/>
      <c r="X310" s="26"/>
      <c r="Y310" s="26"/>
      <c r="Z310" s="26"/>
      <c r="AA310" s="26"/>
      <c r="AB310" s="57"/>
      <c r="AC310" s="26"/>
      <c r="AD310" s="26"/>
      <c r="AE310" s="26"/>
      <c r="AF310" s="26"/>
      <c r="AG310" s="26"/>
      <c r="AH310" s="26"/>
      <c r="AI310" s="26"/>
      <c r="AJ310" s="26"/>
      <c r="AK310" s="26"/>
    </row>
    <row r="311" spans="1:37" ht="15.75" customHeight="1">
      <c r="A311" s="5"/>
      <c r="B311" s="179"/>
      <c r="C311" s="291">
        <v>310</v>
      </c>
      <c r="D311" s="159" t="s">
        <v>265</v>
      </c>
      <c r="E311" s="291"/>
      <c r="F311" s="182" t="s">
        <v>268</v>
      </c>
      <c r="G311" s="292" t="s">
        <v>127</v>
      </c>
      <c r="H311" s="293">
        <v>1.56</v>
      </c>
      <c r="I311" s="294">
        <v>0</v>
      </c>
      <c r="J311" s="184">
        <v>3.2</v>
      </c>
      <c r="K311" s="185">
        <v>6.3</v>
      </c>
      <c r="L311" s="176">
        <f t="shared" si="66"/>
        <v>0.50793650793650802</v>
      </c>
      <c r="M311" s="402">
        <f t="shared" si="67"/>
        <v>9.8678165528145101</v>
      </c>
      <c r="N311" s="123">
        <v>8</v>
      </c>
      <c r="O311" s="407">
        <f t="shared" si="68"/>
        <v>5.1282051282051277</v>
      </c>
      <c r="P311" s="112">
        <f t="shared" si="69"/>
        <v>1.4269923433718469E-2</v>
      </c>
      <c r="Q311" s="515" t="str">
        <f t="shared" si="70"/>
        <v>3</v>
      </c>
      <c r="R311" s="177">
        <f t="shared" si="51"/>
        <v>4.68</v>
      </c>
      <c r="S311" s="178" t="str">
        <f t="shared" si="71"/>
        <v>13s/2of32s/R4s(N3,R1)</v>
      </c>
      <c r="T311" s="26"/>
      <c r="U311" s="26"/>
      <c r="V311" s="26"/>
      <c r="W311" s="26"/>
      <c r="X311" s="26"/>
      <c r="Y311" s="26"/>
      <c r="Z311" s="26"/>
      <c r="AA311" s="26"/>
      <c r="AB311" s="57"/>
      <c r="AC311" s="26"/>
      <c r="AD311" s="26"/>
      <c r="AE311" s="26"/>
      <c r="AF311" s="26"/>
      <c r="AG311" s="26"/>
      <c r="AH311" s="26"/>
      <c r="AI311" s="26"/>
      <c r="AJ311" s="26"/>
      <c r="AK311" s="26"/>
    </row>
    <row r="312" spans="1:37" ht="15.75" customHeight="1">
      <c r="A312" s="5"/>
      <c r="B312" s="179"/>
      <c r="C312" s="295">
        <v>311</v>
      </c>
      <c r="D312" s="147" t="s">
        <v>265</v>
      </c>
      <c r="E312" s="295"/>
      <c r="F312" s="188" t="s">
        <v>269</v>
      </c>
      <c r="G312" s="292" t="s">
        <v>127</v>
      </c>
      <c r="H312" s="293">
        <v>1.23</v>
      </c>
      <c r="I312" s="294">
        <v>0</v>
      </c>
      <c r="J312" s="150">
        <v>3.2</v>
      </c>
      <c r="K312" s="151">
        <v>6.3</v>
      </c>
      <c r="L312" s="189">
        <f t="shared" si="66"/>
        <v>0.50793650793650802</v>
      </c>
      <c r="M312" s="405">
        <f t="shared" si="67"/>
        <v>9.5026249678707213</v>
      </c>
      <c r="N312" s="244">
        <v>8</v>
      </c>
      <c r="O312" s="348">
        <f t="shared" si="68"/>
        <v>6.5040650406504064</v>
      </c>
      <c r="P312" s="54">
        <f t="shared" si="69"/>
        <v>2.8066901747170192E-5</v>
      </c>
      <c r="Q312" s="514" t="str">
        <f t="shared" si="70"/>
        <v>1</v>
      </c>
      <c r="R312" s="190">
        <f t="shared" si="51"/>
        <v>3.69</v>
      </c>
      <c r="S312" s="191" t="str">
        <f t="shared" si="71"/>
        <v>13s(N3,R1)</v>
      </c>
      <c r="T312" s="26"/>
      <c r="U312" s="26"/>
      <c r="V312" s="26"/>
      <c r="W312" s="26"/>
      <c r="X312" s="26"/>
      <c r="Y312" s="26"/>
      <c r="Z312" s="26"/>
      <c r="AA312" s="26"/>
      <c r="AB312" s="57"/>
      <c r="AC312" s="26"/>
      <c r="AD312" s="26"/>
      <c r="AE312" s="26"/>
      <c r="AF312" s="26"/>
      <c r="AG312" s="26"/>
      <c r="AH312" s="26"/>
      <c r="AI312" s="26"/>
      <c r="AJ312" s="26"/>
      <c r="AK312" s="26"/>
    </row>
    <row r="313" spans="1:37" ht="15.75" customHeight="1">
      <c r="A313" s="5"/>
      <c r="B313" s="179"/>
      <c r="C313" s="321">
        <v>312</v>
      </c>
      <c r="D313" s="133" t="s">
        <v>265</v>
      </c>
      <c r="E313" s="408" t="s">
        <v>271</v>
      </c>
      <c r="F313" s="182" t="s">
        <v>272</v>
      </c>
      <c r="G313" s="292" t="s">
        <v>273</v>
      </c>
      <c r="H313" s="293">
        <v>1.05</v>
      </c>
      <c r="I313" s="294">
        <v>1</v>
      </c>
      <c r="J313" s="139">
        <v>3.2</v>
      </c>
      <c r="K313" s="140">
        <v>6.3</v>
      </c>
      <c r="L313" s="332">
        <f t="shared" si="66"/>
        <v>0.50793650793650802</v>
      </c>
      <c r="M313" s="406">
        <f t="shared" si="67"/>
        <v>9.3352394720221294</v>
      </c>
      <c r="N313" s="243">
        <v>8</v>
      </c>
      <c r="O313" s="347">
        <f t="shared" si="68"/>
        <v>6.6666666666666661</v>
      </c>
      <c r="P313" s="40">
        <f t="shared" si="69"/>
        <v>1.1915285336172587E-5</v>
      </c>
      <c r="Q313" s="513" t="str">
        <f t="shared" si="70"/>
        <v>1</v>
      </c>
      <c r="R313" s="358">
        <f t="shared" si="51"/>
        <v>3.3049205739321481</v>
      </c>
      <c r="S313" s="250" t="str">
        <f t="shared" si="71"/>
        <v>13s(N3,R1)</v>
      </c>
      <c r="T313" s="26"/>
      <c r="U313" s="26"/>
      <c r="V313" s="26"/>
      <c r="W313" s="26"/>
      <c r="X313" s="26"/>
      <c r="Y313" s="26"/>
      <c r="Z313" s="26"/>
      <c r="AA313" s="26"/>
      <c r="AB313" s="57"/>
      <c r="AC313" s="26"/>
      <c r="AD313" s="26"/>
      <c r="AE313" s="26"/>
      <c r="AF313" s="26"/>
      <c r="AG313" s="26"/>
      <c r="AH313" s="26"/>
      <c r="AI313" s="26"/>
      <c r="AJ313" s="26"/>
      <c r="AK313" s="26"/>
    </row>
    <row r="314" spans="1:37" ht="15.75" customHeight="1">
      <c r="A314" s="5"/>
      <c r="B314" s="179"/>
      <c r="C314" s="291">
        <v>313</v>
      </c>
      <c r="D314" s="159" t="s">
        <v>265</v>
      </c>
      <c r="E314" s="182"/>
      <c r="F314" s="182" t="s">
        <v>274</v>
      </c>
      <c r="G314" s="292" t="s">
        <v>275</v>
      </c>
      <c r="H314" s="293">
        <v>1.54</v>
      </c>
      <c r="I314" s="294">
        <v>0</v>
      </c>
      <c r="J314" s="184">
        <v>3.2</v>
      </c>
      <c r="K314" s="185">
        <v>6.3</v>
      </c>
      <c r="L314" s="176">
        <f t="shared" si="66"/>
        <v>0.50793650793650802</v>
      </c>
      <c r="M314" s="402">
        <f t="shared" si="67"/>
        <v>9.8436499897141836</v>
      </c>
      <c r="N314" s="123">
        <v>8</v>
      </c>
      <c r="O314" s="407">
        <f t="shared" si="68"/>
        <v>5.1948051948051948</v>
      </c>
      <c r="P314" s="112">
        <f t="shared" si="69"/>
        <v>1.1002771746349005E-2</v>
      </c>
      <c r="Q314" s="515" t="str">
        <f t="shared" si="70"/>
        <v>3</v>
      </c>
      <c r="R314" s="177">
        <f t="shared" si="51"/>
        <v>4.62</v>
      </c>
      <c r="S314" s="178" t="str">
        <f t="shared" si="71"/>
        <v>13s/2of32s/R4s(N3,R1)</v>
      </c>
      <c r="T314" s="26"/>
      <c r="U314" s="26"/>
      <c r="V314" s="26"/>
      <c r="W314" s="26"/>
      <c r="X314" s="26"/>
      <c r="Y314" s="26"/>
      <c r="Z314" s="26"/>
      <c r="AA314" s="26"/>
      <c r="AB314" s="57"/>
      <c r="AC314" s="26"/>
      <c r="AD314" s="26"/>
      <c r="AE314" s="26"/>
      <c r="AF314" s="26"/>
      <c r="AG314" s="26"/>
      <c r="AH314" s="26"/>
      <c r="AI314" s="26"/>
      <c r="AJ314" s="26"/>
      <c r="AK314" s="26"/>
    </row>
    <row r="315" spans="1:37" ht="15.75" customHeight="1">
      <c r="A315" s="5"/>
      <c r="B315" s="145"/>
      <c r="C315" s="295">
        <v>314</v>
      </c>
      <c r="D315" s="147" t="s">
        <v>265</v>
      </c>
      <c r="E315" s="182"/>
      <c r="F315" s="182" t="s">
        <v>276</v>
      </c>
      <c r="G315" s="292" t="s">
        <v>277</v>
      </c>
      <c r="H315" s="293">
        <v>1.61</v>
      </c>
      <c r="I315" s="294">
        <v>1</v>
      </c>
      <c r="J315" s="150">
        <v>3.2</v>
      </c>
      <c r="K315" s="151">
        <v>6.3</v>
      </c>
      <c r="L315" s="189">
        <f t="shared" si="66"/>
        <v>0.50793650793650802</v>
      </c>
      <c r="M315" s="405">
        <f t="shared" si="67"/>
        <v>9.9293298222991879</v>
      </c>
      <c r="N315" s="244">
        <v>8</v>
      </c>
      <c r="O315" s="348">
        <f t="shared" si="68"/>
        <v>4.3478260869565215</v>
      </c>
      <c r="P315" s="54">
        <f t="shared" si="69"/>
        <v>0.2200948619969556</v>
      </c>
      <c r="Q315" s="514" t="str">
        <f t="shared" si="70"/>
        <v>4</v>
      </c>
      <c r="R315" s="190">
        <f t="shared" si="51"/>
        <v>4.932433476490079</v>
      </c>
      <c r="S315" s="191" t="str">
        <f t="shared" si="71"/>
        <v>13s/2of32s/R4s/31s(N3,R1)</v>
      </c>
      <c r="T315" s="26"/>
      <c r="U315" s="26"/>
      <c r="V315" s="26"/>
      <c r="W315" s="26"/>
      <c r="X315" s="26"/>
      <c r="Y315" s="26"/>
      <c r="Z315" s="26"/>
      <c r="AA315" s="26"/>
      <c r="AB315" s="57"/>
      <c r="AC315" s="26"/>
      <c r="AD315" s="26"/>
      <c r="AE315" s="26"/>
      <c r="AF315" s="26"/>
      <c r="AG315" s="26"/>
      <c r="AH315" s="26"/>
      <c r="AI315" s="26"/>
      <c r="AJ315" s="26"/>
      <c r="AK315" s="26"/>
    </row>
    <row r="316" spans="1:37" ht="15.75">
      <c r="A316" s="5"/>
      <c r="B316" s="131">
        <v>133</v>
      </c>
      <c r="C316" s="321">
        <v>315</v>
      </c>
      <c r="D316" s="133" t="s">
        <v>278</v>
      </c>
      <c r="E316" s="321" t="s">
        <v>266</v>
      </c>
      <c r="F316" s="174" t="s">
        <v>267</v>
      </c>
      <c r="G316" s="292" t="s">
        <v>85</v>
      </c>
      <c r="H316" s="293">
        <v>2.1</v>
      </c>
      <c r="I316" s="294">
        <v>1</v>
      </c>
      <c r="J316" s="139">
        <v>2.85</v>
      </c>
      <c r="K316" s="140">
        <v>6.8</v>
      </c>
      <c r="L316" s="141">
        <f t="shared" si="66"/>
        <v>0.41911764705882354</v>
      </c>
      <c r="M316" s="333">
        <f t="shared" si="67"/>
        <v>9.8127317297478402</v>
      </c>
      <c r="N316" s="123">
        <v>6</v>
      </c>
      <c r="O316" s="141">
        <f t="shared" si="68"/>
        <v>2.3809523809523809</v>
      </c>
      <c r="P316" s="40">
        <f t="shared" si="69"/>
        <v>18.917179719797183</v>
      </c>
      <c r="Q316" s="513" t="str">
        <f t="shared" si="70"/>
        <v>8</v>
      </c>
      <c r="R316" s="358">
        <f t="shared" si="51"/>
        <v>6.3788713735268248</v>
      </c>
      <c r="S316" s="250" t="str">
        <f t="shared" si="71"/>
        <v>13s/2of32s/R4s/31s/12x(N6,R2)</v>
      </c>
      <c r="T316" s="26"/>
      <c r="U316" s="26"/>
      <c r="V316" s="26"/>
      <c r="W316" s="26"/>
      <c r="X316" s="26"/>
      <c r="Y316" s="26"/>
      <c r="Z316" s="26"/>
      <c r="AA316" s="26"/>
      <c r="AB316" s="57"/>
      <c r="AC316" s="26"/>
      <c r="AD316" s="26"/>
      <c r="AE316" s="26"/>
      <c r="AF316" s="26"/>
      <c r="AG316" s="26"/>
      <c r="AH316" s="26"/>
      <c r="AI316" s="26"/>
      <c r="AJ316" s="26"/>
      <c r="AK316" s="26"/>
    </row>
    <row r="317" spans="1:37" ht="15.75" customHeight="1">
      <c r="A317" s="5"/>
      <c r="B317" s="179"/>
      <c r="C317" s="291">
        <v>316</v>
      </c>
      <c r="D317" s="159" t="s">
        <v>278</v>
      </c>
      <c r="E317" s="291"/>
      <c r="F317" s="182" t="s">
        <v>268</v>
      </c>
      <c r="G317" s="292" t="s">
        <v>75</v>
      </c>
      <c r="H317" s="293">
        <v>1.1599999999999999</v>
      </c>
      <c r="I317" s="294">
        <v>0</v>
      </c>
      <c r="J317" s="184">
        <v>2.85</v>
      </c>
      <c r="K317" s="185">
        <v>6.8</v>
      </c>
      <c r="L317" s="162">
        <f t="shared" si="66"/>
        <v>0.41911764705882354</v>
      </c>
      <c r="M317" s="337">
        <f t="shared" si="67"/>
        <v>8.5290858783342074</v>
      </c>
      <c r="N317" s="123">
        <v>6</v>
      </c>
      <c r="O317" s="162">
        <f t="shared" si="68"/>
        <v>5.1724137931034484</v>
      </c>
      <c r="P317" s="112">
        <f t="shared" si="69"/>
        <v>1.201351078674584E-2</v>
      </c>
      <c r="Q317" s="515" t="str">
        <f t="shared" si="70"/>
        <v>3</v>
      </c>
      <c r="R317" s="177">
        <f t="shared" si="51"/>
        <v>3.48</v>
      </c>
      <c r="S317" s="178" t="str">
        <f t="shared" si="71"/>
        <v>13s/2of32s/R4s(N3,R1)</v>
      </c>
      <c r="T317" s="26"/>
      <c r="U317" s="26"/>
      <c r="V317" s="26"/>
      <c r="W317" s="26"/>
      <c r="X317" s="26"/>
      <c r="Y317" s="26"/>
      <c r="Z317" s="26"/>
      <c r="AA317" s="26"/>
      <c r="AB317" s="57"/>
      <c r="AC317" s="26"/>
      <c r="AD317" s="26"/>
      <c r="AE317" s="26"/>
      <c r="AF317" s="26"/>
      <c r="AG317" s="26"/>
      <c r="AH317" s="26"/>
      <c r="AI317" s="26"/>
      <c r="AJ317" s="26"/>
      <c r="AK317" s="26"/>
    </row>
    <row r="318" spans="1:37" ht="15.75" customHeight="1">
      <c r="A318" s="5"/>
      <c r="B318" s="179"/>
      <c r="C318" s="295">
        <v>317</v>
      </c>
      <c r="D318" s="147" t="s">
        <v>278</v>
      </c>
      <c r="E318" s="295"/>
      <c r="F318" s="188" t="s">
        <v>269</v>
      </c>
      <c r="G318" s="292" t="s">
        <v>57</v>
      </c>
      <c r="H318" s="293">
        <v>1.57</v>
      </c>
      <c r="I318" s="294">
        <v>0</v>
      </c>
      <c r="J318" s="150">
        <v>2.85</v>
      </c>
      <c r="K318" s="151">
        <v>6.8</v>
      </c>
      <c r="L318" s="152">
        <f t="shared" si="66"/>
        <v>0.41911764705882354</v>
      </c>
      <c r="M318" s="363">
        <f t="shared" si="67"/>
        <v>9.0191524923354098</v>
      </c>
      <c r="N318" s="244">
        <v>6</v>
      </c>
      <c r="O318" s="152">
        <f t="shared" si="68"/>
        <v>3.8216560509554141</v>
      </c>
      <c r="P318" s="54">
        <f t="shared" si="69"/>
        <v>1.0125731596212217</v>
      </c>
      <c r="Q318" s="514" t="str">
        <f t="shared" si="70"/>
        <v>4</v>
      </c>
      <c r="R318" s="177">
        <f t="shared" si="51"/>
        <v>4.71</v>
      </c>
      <c r="S318" s="191" t="str">
        <f t="shared" si="71"/>
        <v>13s/2of32s/R4s/31s/6x(N6,R1/N3,R2)</v>
      </c>
      <c r="T318" s="26"/>
      <c r="U318" s="26"/>
      <c r="V318" s="26"/>
      <c r="W318" s="26"/>
      <c r="X318" s="26"/>
      <c r="Y318" s="26"/>
      <c r="Z318" s="26"/>
      <c r="AA318" s="26"/>
      <c r="AB318" s="57"/>
      <c r="AC318" s="26"/>
      <c r="AD318" s="26"/>
      <c r="AE318" s="26"/>
      <c r="AF318" s="26"/>
      <c r="AG318" s="26"/>
      <c r="AH318" s="26"/>
      <c r="AI318" s="26"/>
      <c r="AJ318" s="26"/>
      <c r="AK318" s="26"/>
    </row>
    <row r="319" spans="1:37" ht="15.75">
      <c r="A319" s="5"/>
      <c r="B319" s="179"/>
      <c r="C319" s="321">
        <v>318</v>
      </c>
      <c r="D319" s="133" t="s">
        <v>278</v>
      </c>
      <c r="E319" s="321" t="s">
        <v>270</v>
      </c>
      <c r="F319" s="174" t="s">
        <v>267</v>
      </c>
      <c r="G319" s="292" t="s">
        <v>127</v>
      </c>
      <c r="H319" s="293">
        <v>2.17</v>
      </c>
      <c r="I319" s="294">
        <v>1</v>
      </c>
      <c r="J319" s="139">
        <v>2.85</v>
      </c>
      <c r="K319" s="140">
        <v>6.8</v>
      </c>
      <c r="L319" s="141">
        <f t="shared" si="66"/>
        <v>0.41911764705882354</v>
      </c>
      <c r="M319" s="333">
        <f t="shared" si="67"/>
        <v>9.9290589926739798</v>
      </c>
      <c r="N319" s="123">
        <v>6</v>
      </c>
      <c r="O319" s="141">
        <f t="shared" si="68"/>
        <v>2.3041474654377883</v>
      </c>
      <c r="P319" s="40">
        <f t="shared" si="69"/>
        <v>21.065590736216699</v>
      </c>
      <c r="Q319" s="513" t="str">
        <f t="shared" si="70"/>
        <v>8</v>
      </c>
      <c r="R319" s="358">
        <f t="shared" si="51"/>
        <v>6.5863571114843138</v>
      </c>
      <c r="S319" s="250" t="str">
        <f t="shared" si="71"/>
        <v>13s/2of32s/R4s/31s/12x(N6,R2)</v>
      </c>
      <c r="T319" s="26"/>
      <c r="U319" s="26"/>
      <c r="V319" s="26"/>
      <c r="W319" s="26"/>
      <c r="X319" s="26"/>
      <c r="Y319" s="26"/>
      <c r="Z319" s="26"/>
      <c r="AA319" s="26"/>
      <c r="AB319" s="57"/>
      <c r="AC319" s="26"/>
      <c r="AD319" s="26"/>
      <c r="AE319" s="26"/>
      <c r="AF319" s="26"/>
      <c r="AG319" s="26"/>
      <c r="AH319" s="26"/>
      <c r="AI319" s="26"/>
      <c r="AJ319" s="26"/>
      <c r="AK319" s="26"/>
    </row>
    <row r="320" spans="1:37" ht="15.75" customHeight="1">
      <c r="A320" s="5"/>
      <c r="B320" s="179"/>
      <c r="C320" s="291">
        <v>319</v>
      </c>
      <c r="D320" s="159" t="s">
        <v>278</v>
      </c>
      <c r="E320" s="291"/>
      <c r="F320" s="182" t="s">
        <v>268</v>
      </c>
      <c r="G320" s="292" t="s">
        <v>127</v>
      </c>
      <c r="H320" s="293">
        <v>1.82</v>
      </c>
      <c r="I320" s="294">
        <v>0</v>
      </c>
      <c r="J320" s="184">
        <v>2.85</v>
      </c>
      <c r="K320" s="185">
        <v>6.8</v>
      </c>
      <c r="L320" s="162">
        <f t="shared" si="66"/>
        <v>0.41911764705882354</v>
      </c>
      <c r="M320" s="337">
        <f t="shared" si="67"/>
        <v>9.3731864208496365</v>
      </c>
      <c r="N320" s="123">
        <v>6</v>
      </c>
      <c r="O320" s="162">
        <f t="shared" si="68"/>
        <v>3.2967032967032965</v>
      </c>
      <c r="P320" s="112">
        <f t="shared" si="69"/>
        <v>3.619136766153852</v>
      </c>
      <c r="Q320" s="515" t="str">
        <f t="shared" si="70"/>
        <v>6</v>
      </c>
      <c r="R320" s="177">
        <f t="shared" si="51"/>
        <v>5.46</v>
      </c>
      <c r="S320" s="178" t="str">
        <f t="shared" si="71"/>
        <v>13s/2of32s/R4s/31s/6x(N6,R1/N3,R2)</v>
      </c>
      <c r="T320" s="26"/>
      <c r="U320" s="26"/>
      <c r="V320" s="26"/>
      <c r="W320" s="26"/>
      <c r="X320" s="26"/>
      <c r="Y320" s="26"/>
      <c r="Z320" s="26"/>
      <c r="AA320" s="26"/>
      <c r="AB320" s="43"/>
      <c r="AC320" s="26"/>
      <c r="AD320" s="26"/>
      <c r="AE320" s="26"/>
      <c r="AF320" s="26"/>
      <c r="AG320" s="26"/>
      <c r="AH320" s="26"/>
      <c r="AI320" s="26"/>
      <c r="AJ320" s="26"/>
      <c r="AK320" s="26"/>
    </row>
    <row r="321" spans="1:37" ht="15.75" customHeight="1">
      <c r="A321" s="5"/>
      <c r="B321" s="179"/>
      <c r="C321" s="295">
        <v>320</v>
      </c>
      <c r="D321" s="147" t="s">
        <v>278</v>
      </c>
      <c r="E321" s="295"/>
      <c r="F321" s="188" t="s">
        <v>269</v>
      </c>
      <c r="G321" s="292" t="s">
        <v>127</v>
      </c>
      <c r="H321" s="293">
        <v>1.8</v>
      </c>
      <c r="I321" s="294">
        <v>0</v>
      </c>
      <c r="J321" s="150">
        <v>2.85</v>
      </c>
      <c r="K321" s="151">
        <v>6.8</v>
      </c>
      <c r="L321" s="152">
        <f t="shared" si="66"/>
        <v>0.41911764705882354</v>
      </c>
      <c r="M321" s="363">
        <f t="shared" si="67"/>
        <v>9.3434661662575742</v>
      </c>
      <c r="N321" s="244">
        <v>6</v>
      </c>
      <c r="O321" s="152">
        <f t="shared" si="68"/>
        <v>3.333333333333333</v>
      </c>
      <c r="P321" s="54">
        <f t="shared" si="69"/>
        <v>3.3376507584817139</v>
      </c>
      <c r="Q321" s="514" t="str">
        <f t="shared" si="70"/>
        <v>6</v>
      </c>
      <c r="R321" s="177">
        <f t="shared" si="51"/>
        <v>5.4</v>
      </c>
      <c r="S321" s="191" t="str">
        <f t="shared" si="71"/>
        <v>13s/2of32s/R4s/31s/6x(N6,R1/N3,R2)</v>
      </c>
      <c r="T321" s="26"/>
      <c r="U321" s="26"/>
      <c r="V321" s="26"/>
      <c r="W321" s="26"/>
      <c r="X321" s="26"/>
      <c r="Y321" s="26"/>
      <c r="Z321" s="26"/>
      <c r="AA321" s="26"/>
      <c r="AB321" s="43"/>
      <c r="AC321" s="26"/>
      <c r="AD321" s="26"/>
      <c r="AE321" s="26"/>
      <c r="AF321" s="26"/>
      <c r="AG321" s="26"/>
      <c r="AH321" s="26"/>
      <c r="AI321" s="26"/>
      <c r="AJ321" s="26"/>
      <c r="AK321" s="26"/>
    </row>
    <row r="322" spans="1:37" ht="15.75">
      <c r="A322" s="5"/>
      <c r="B322" s="179"/>
      <c r="C322" s="321">
        <v>321</v>
      </c>
      <c r="D322" s="133" t="s">
        <v>278</v>
      </c>
      <c r="E322" s="408" t="s">
        <v>271</v>
      </c>
      <c r="F322" s="182" t="s">
        <v>272</v>
      </c>
      <c r="G322" s="292" t="s">
        <v>277</v>
      </c>
      <c r="H322" s="293">
        <v>2.17</v>
      </c>
      <c r="I322" s="294">
        <v>0</v>
      </c>
      <c r="J322" s="139">
        <v>2.85</v>
      </c>
      <c r="K322" s="140">
        <v>6.8</v>
      </c>
      <c r="L322" s="141">
        <f t="shared" si="66"/>
        <v>0.41911764705882354</v>
      </c>
      <c r="M322" s="333">
        <f t="shared" si="67"/>
        <v>9.9290589926739798</v>
      </c>
      <c r="N322" s="123">
        <v>6</v>
      </c>
      <c r="O322" s="141">
        <f t="shared" si="68"/>
        <v>2.7649769585253456</v>
      </c>
      <c r="P322" s="40">
        <f t="shared" si="69"/>
        <v>10.29397938601444</v>
      </c>
      <c r="Q322" s="513" t="str">
        <f t="shared" si="70"/>
        <v>7</v>
      </c>
      <c r="R322" s="358">
        <f t="shared" si="51"/>
        <v>6.51</v>
      </c>
      <c r="S322" s="250" t="str">
        <f t="shared" si="71"/>
        <v>13s/2of32s/R4s/31s/12x(N6,R2)</v>
      </c>
      <c r="T322" s="26"/>
      <c r="U322" s="26"/>
      <c r="V322" s="26"/>
      <c r="W322" s="26"/>
      <c r="X322" s="26"/>
      <c r="Y322" s="26"/>
      <c r="Z322" s="26"/>
      <c r="AA322" s="26"/>
      <c r="AB322" s="43"/>
      <c r="AC322" s="26"/>
      <c r="AD322" s="26"/>
      <c r="AE322" s="26"/>
      <c r="AF322" s="26"/>
      <c r="AG322" s="26"/>
      <c r="AH322" s="26"/>
      <c r="AI322" s="26"/>
      <c r="AJ322" s="26"/>
      <c r="AK322" s="26"/>
    </row>
    <row r="323" spans="1:37" ht="15.75">
      <c r="A323" s="5"/>
      <c r="B323" s="179"/>
      <c r="C323" s="291">
        <v>322</v>
      </c>
      <c r="D323" s="159" t="s">
        <v>278</v>
      </c>
      <c r="E323" s="182"/>
      <c r="F323" s="182" t="s">
        <v>274</v>
      </c>
      <c r="G323" s="292" t="s">
        <v>279</v>
      </c>
      <c r="H323" s="293">
        <v>2.13</v>
      </c>
      <c r="I323" s="294">
        <v>0</v>
      </c>
      <c r="J323" s="184">
        <v>2.85</v>
      </c>
      <c r="K323" s="185">
        <v>6.8</v>
      </c>
      <c r="L323" s="162">
        <f t="shared" si="66"/>
        <v>0.41911764705882354</v>
      </c>
      <c r="M323" s="337">
        <f t="shared" si="67"/>
        <v>9.8622868585333698</v>
      </c>
      <c r="N323" s="123">
        <v>6</v>
      </c>
      <c r="O323" s="162">
        <f t="shared" si="68"/>
        <v>2.8169014084507045</v>
      </c>
      <c r="P323" s="112">
        <f t="shared" si="69"/>
        <v>9.3935837166703724</v>
      </c>
      <c r="Q323" s="515" t="str">
        <f t="shared" si="70"/>
        <v>7</v>
      </c>
      <c r="R323" s="177">
        <f t="shared" si="51"/>
        <v>6.39</v>
      </c>
      <c r="S323" s="178" t="str">
        <f t="shared" si="71"/>
        <v>13s/2of32s/R4s/31s/12x(N6,R2)</v>
      </c>
      <c r="T323" s="26"/>
      <c r="U323" s="26"/>
      <c r="V323" s="26"/>
      <c r="W323" s="26"/>
      <c r="X323" s="26"/>
      <c r="Y323" s="26"/>
      <c r="Z323" s="26"/>
      <c r="AA323" s="26"/>
      <c r="AC323" s="26"/>
      <c r="AD323" s="26"/>
      <c r="AE323" s="26"/>
      <c r="AF323" s="26"/>
      <c r="AG323" s="26"/>
      <c r="AH323" s="26"/>
      <c r="AI323" s="26"/>
      <c r="AJ323" s="26"/>
      <c r="AK323" s="26"/>
    </row>
    <row r="324" spans="1:37" ht="15.75">
      <c r="A324" s="5"/>
      <c r="B324" s="145"/>
      <c r="C324" s="295">
        <v>323</v>
      </c>
      <c r="D324" s="147" t="s">
        <v>278</v>
      </c>
      <c r="E324" s="182"/>
      <c r="F324" s="182" t="s">
        <v>276</v>
      </c>
      <c r="G324" s="292" t="s">
        <v>280</v>
      </c>
      <c r="H324" s="293">
        <v>3.26</v>
      </c>
      <c r="I324" s="294">
        <v>1</v>
      </c>
      <c r="J324" s="150">
        <v>2.85</v>
      </c>
      <c r="K324" s="151">
        <v>6.8</v>
      </c>
      <c r="L324" s="152">
        <f t="shared" si="66"/>
        <v>0.41911764705882354</v>
      </c>
      <c r="M324" s="363">
        <f t="shared" si="67"/>
        <v>12.002531746260869</v>
      </c>
      <c r="N324" s="244">
        <v>6</v>
      </c>
      <c r="O324" s="152">
        <f t="shared" si="68"/>
        <v>1.5337423312883436</v>
      </c>
      <c r="P324" s="54">
        <f t="shared" si="69"/>
        <v>48.654131134514977</v>
      </c>
      <c r="Q324" s="514" t="str">
        <f t="shared" si="70"/>
        <v>9</v>
      </c>
      <c r="R324" s="177">
        <f t="shared" si="51"/>
        <v>9.8309918116129058</v>
      </c>
      <c r="S324" s="191" t="str">
        <f t="shared" si="71"/>
        <v>Unaceptable</v>
      </c>
      <c r="T324" s="26"/>
      <c r="U324" s="26"/>
      <c r="V324" s="26"/>
      <c r="W324" s="26"/>
      <c r="X324" s="26"/>
      <c r="Y324" s="26"/>
      <c r="Z324" s="26"/>
      <c r="AA324" s="26"/>
      <c r="AB324" s="43"/>
      <c r="AC324" s="26"/>
      <c r="AD324" s="26"/>
      <c r="AE324" s="26"/>
      <c r="AF324" s="26"/>
      <c r="AG324" s="26"/>
      <c r="AH324" s="26"/>
      <c r="AI324" s="26"/>
      <c r="AJ324" s="26"/>
      <c r="AK324" s="26"/>
    </row>
    <row r="325" spans="1:37" ht="15.75" customHeight="1">
      <c r="A325" s="5"/>
      <c r="B325" s="131">
        <v>134</v>
      </c>
      <c r="C325" s="321">
        <v>324</v>
      </c>
      <c r="D325" s="133" t="s">
        <v>281</v>
      </c>
      <c r="E325" s="321" t="s">
        <v>266</v>
      </c>
      <c r="F325" s="174" t="s">
        <v>267</v>
      </c>
      <c r="G325" s="292" t="s">
        <v>85</v>
      </c>
      <c r="H325" s="293">
        <v>1.42</v>
      </c>
      <c r="I325" s="294">
        <v>0</v>
      </c>
      <c r="J325" s="139">
        <v>2.7</v>
      </c>
      <c r="K325" s="140">
        <v>6.41</v>
      </c>
      <c r="L325" s="141">
        <f t="shared" si="66"/>
        <v>0.42121684867394699</v>
      </c>
      <c r="M325" s="325">
        <f t="shared" si="67"/>
        <v>8.4559406620434618</v>
      </c>
      <c r="N325" s="243">
        <v>9</v>
      </c>
      <c r="O325" s="167">
        <f t="shared" si="68"/>
        <v>6.3380281690140849</v>
      </c>
      <c r="P325" s="40">
        <f t="shared" si="69"/>
        <v>6.5566798057581366E-5</v>
      </c>
      <c r="Q325" s="513" t="str">
        <f t="shared" si="70"/>
        <v>1</v>
      </c>
      <c r="R325" s="358">
        <f t="shared" si="51"/>
        <v>4.26</v>
      </c>
      <c r="S325" s="250" t="str">
        <f t="shared" si="71"/>
        <v>13s(N3,R1)</v>
      </c>
      <c r="T325" s="26"/>
      <c r="U325" s="26"/>
      <c r="V325" s="26"/>
      <c r="W325" s="26"/>
      <c r="X325" s="26"/>
      <c r="Y325" s="26"/>
      <c r="Z325" s="26"/>
      <c r="AA325" s="26"/>
      <c r="AB325" s="43"/>
      <c r="AC325" s="26"/>
      <c r="AD325" s="26"/>
      <c r="AE325" s="26"/>
      <c r="AF325" s="26"/>
      <c r="AG325" s="26"/>
      <c r="AH325" s="26"/>
      <c r="AI325" s="26"/>
      <c r="AJ325" s="26"/>
      <c r="AK325" s="26"/>
    </row>
    <row r="326" spans="1:37" ht="15.75" customHeight="1">
      <c r="A326" s="5"/>
      <c r="B326" s="179"/>
      <c r="C326" s="291">
        <v>325</v>
      </c>
      <c r="D326" s="159" t="s">
        <v>281</v>
      </c>
      <c r="E326" s="291"/>
      <c r="F326" s="182" t="s">
        <v>268</v>
      </c>
      <c r="G326" s="292" t="s">
        <v>75</v>
      </c>
      <c r="H326" s="293">
        <v>1.23</v>
      </c>
      <c r="I326" s="294">
        <v>0</v>
      </c>
      <c r="J326" s="184">
        <v>2.7</v>
      </c>
      <c r="K326" s="185">
        <v>6.41</v>
      </c>
      <c r="L326" s="162">
        <f t="shared" si="66"/>
        <v>0.42121684867394699</v>
      </c>
      <c r="M326" s="386">
        <f t="shared" si="67"/>
        <v>8.2240161283888558</v>
      </c>
      <c r="N326" s="123">
        <v>9</v>
      </c>
      <c r="O326" s="360">
        <f t="shared" si="68"/>
        <v>7.3170731707317076</v>
      </c>
      <c r="P326" s="112">
        <f t="shared" si="69"/>
        <v>2.9943465484905119E-7</v>
      </c>
      <c r="Q326" s="515" t="str">
        <f t="shared" si="70"/>
        <v>1</v>
      </c>
      <c r="R326" s="177">
        <f t="shared" si="51"/>
        <v>3.69</v>
      </c>
      <c r="S326" s="178" t="str">
        <f t="shared" si="71"/>
        <v>13s(N3,R1)</v>
      </c>
      <c r="T326" s="26"/>
      <c r="U326" s="26"/>
      <c r="V326" s="26"/>
      <c r="W326" s="26"/>
      <c r="X326" s="26"/>
      <c r="Y326" s="26"/>
      <c r="Z326" s="26"/>
      <c r="AA326" s="26"/>
      <c r="AB326" s="43"/>
      <c r="AC326" s="26"/>
      <c r="AD326" s="26"/>
      <c r="AE326" s="26"/>
      <c r="AF326" s="26"/>
      <c r="AG326" s="26"/>
      <c r="AH326" s="26"/>
      <c r="AI326" s="26"/>
      <c r="AJ326" s="26"/>
      <c r="AK326" s="26"/>
    </row>
    <row r="327" spans="1:37" ht="15.75" customHeight="1">
      <c r="A327" s="5"/>
      <c r="B327" s="179"/>
      <c r="C327" s="295">
        <v>326</v>
      </c>
      <c r="D327" s="147" t="s">
        <v>281</v>
      </c>
      <c r="E327" s="295"/>
      <c r="F327" s="188" t="s">
        <v>269</v>
      </c>
      <c r="G327" s="292" t="s">
        <v>57</v>
      </c>
      <c r="H327" s="293">
        <v>1.61</v>
      </c>
      <c r="I327" s="294">
        <v>0</v>
      </c>
      <c r="J327" s="150">
        <v>2.7</v>
      </c>
      <c r="K327" s="151">
        <v>6.41</v>
      </c>
      <c r="L327" s="152">
        <f t="shared" si="66"/>
        <v>0.42121684867394699</v>
      </c>
      <c r="M327" s="329">
        <f t="shared" si="67"/>
        <v>8.7135613109680943</v>
      </c>
      <c r="N327" s="244">
        <v>9</v>
      </c>
      <c r="O327" s="170">
        <f t="shared" si="68"/>
        <v>5.5900621118012417</v>
      </c>
      <c r="P327" s="54">
        <f t="shared" si="69"/>
        <v>2.1562884226278278E-3</v>
      </c>
      <c r="Q327" s="514" t="str">
        <f t="shared" si="70"/>
        <v>3</v>
      </c>
      <c r="R327" s="190">
        <f t="shared" si="51"/>
        <v>4.83</v>
      </c>
      <c r="S327" s="191" t="str">
        <f t="shared" si="71"/>
        <v>13s/2of32s/R4s(N3,R1)</v>
      </c>
      <c r="T327" s="26"/>
      <c r="U327" s="26"/>
      <c r="V327" s="26"/>
      <c r="W327" s="26"/>
      <c r="X327" s="26"/>
      <c r="Y327" s="26"/>
      <c r="Z327" s="26"/>
      <c r="AA327" s="26"/>
      <c r="AB327" s="43"/>
      <c r="AC327" s="26"/>
      <c r="AD327" s="26"/>
      <c r="AE327" s="26"/>
      <c r="AF327" s="26"/>
      <c r="AG327" s="26"/>
      <c r="AH327" s="26"/>
      <c r="AI327" s="26"/>
      <c r="AJ327" s="26"/>
      <c r="AK327" s="26"/>
    </row>
    <row r="328" spans="1:37" ht="15.75" customHeight="1">
      <c r="A328" s="5"/>
      <c r="B328" s="179"/>
      <c r="C328" s="321">
        <v>327</v>
      </c>
      <c r="D328" s="159" t="s">
        <v>281</v>
      </c>
      <c r="E328" s="321" t="s">
        <v>270</v>
      </c>
      <c r="F328" s="174" t="s">
        <v>267</v>
      </c>
      <c r="G328" s="292" t="s">
        <v>127</v>
      </c>
      <c r="H328" s="293">
        <v>1.35</v>
      </c>
      <c r="I328" s="294">
        <v>1</v>
      </c>
      <c r="J328" s="139">
        <v>2.7</v>
      </c>
      <c r="K328" s="140">
        <v>6.41</v>
      </c>
      <c r="L328" s="141">
        <f t="shared" si="66"/>
        <v>0.42121684867394699</v>
      </c>
      <c r="M328" s="325">
        <f t="shared" si="67"/>
        <v>8.3673866888055333</v>
      </c>
      <c r="N328" s="123">
        <v>9</v>
      </c>
      <c r="O328" s="167">
        <f t="shared" si="68"/>
        <v>5.9259259259259256</v>
      </c>
      <c r="P328" s="40">
        <f t="shared" si="69"/>
        <v>4.8014737645818428E-4</v>
      </c>
      <c r="Q328" s="513" t="str">
        <f t="shared" si="70"/>
        <v>3</v>
      </c>
      <c r="R328" s="358">
        <f t="shared" ref="R328:R391" si="72">SQRT(POWER(3,2)*POWER(H328,2)+POWER(I328,2))</f>
        <v>4.1716303767232308</v>
      </c>
      <c r="S328" s="250" t="str">
        <f t="shared" si="71"/>
        <v>13s/2of32s/R4s(N3,R1)</v>
      </c>
      <c r="T328" s="26"/>
      <c r="U328" s="26"/>
      <c r="V328" s="26"/>
      <c r="W328" s="26"/>
      <c r="X328" s="26"/>
      <c r="Y328" s="26"/>
      <c r="Z328" s="26"/>
      <c r="AA328" s="26"/>
      <c r="AB328" s="43"/>
      <c r="AC328" s="26"/>
      <c r="AD328" s="26"/>
      <c r="AE328" s="26"/>
      <c r="AF328" s="26"/>
      <c r="AG328" s="26"/>
      <c r="AH328" s="26"/>
      <c r="AI328" s="26"/>
      <c r="AJ328" s="26"/>
      <c r="AK328" s="26"/>
    </row>
    <row r="329" spans="1:37" ht="15.75" customHeight="1">
      <c r="A329" s="5"/>
      <c r="B329" s="179"/>
      <c r="C329" s="291">
        <v>328</v>
      </c>
      <c r="D329" s="159" t="s">
        <v>281</v>
      </c>
      <c r="E329" s="291"/>
      <c r="F329" s="182" t="s">
        <v>268</v>
      </c>
      <c r="G329" s="292" t="s">
        <v>127</v>
      </c>
      <c r="H329" s="293">
        <v>1.31</v>
      </c>
      <c r="I329" s="294">
        <v>1</v>
      </c>
      <c r="J329" s="184">
        <v>2.7</v>
      </c>
      <c r="K329" s="185">
        <v>6.41</v>
      </c>
      <c r="L329" s="162">
        <f t="shared" si="66"/>
        <v>0.42121684867394699</v>
      </c>
      <c r="M329" s="386">
        <f t="shared" si="67"/>
        <v>8.3183933256368707</v>
      </c>
      <c r="N329" s="123">
        <v>9</v>
      </c>
      <c r="O329" s="360">
        <f t="shared" si="68"/>
        <v>6.1068702290076331</v>
      </c>
      <c r="P329" s="112">
        <f t="shared" si="69"/>
        <v>2.0438747174722494E-4</v>
      </c>
      <c r="Q329" s="515" t="str">
        <f t="shared" si="70"/>
        <v>1</v>
      </c>
      <c r="R329" s="177">
        <f t="shared" si="72"/>
        <v>4.055231189463802</v>
      </c>
      <c r="S329" s="178" t="str">
        <f t="shared" si="71"/>
        <v>13s(N3,R1)</v>
      </c>
      <c r="T329" s="26"/>
      <c r="U329" s="26"/>
      <c r="V329" s="26"/>
      <c r="W329" s="26"/>
      <c r="X329" s="26"/>
      <c r="Y329" s="26"/>
      <c r="Z329" s="26"/>
      <c r="AA329" s="26"/>
      <c r="AB329" s="43"/>
      <c r="AC329" s="26"/>
      <c r="AD329" s="26"/>
      <c r="AE329" s="26"/>
      <c r="AF329" s="26"/>
      <c r="AG329" s="26"/>
      <c r="AH329" s="26"/>
      <c r="AI329" s="26"/>
      <c r="AJ329" s="26"/>
      <c r="AK329" s="26"/>
    </row>
    <row r="330" spans="1:37" ht="15.75" customHeight="1">
      <c r="A330" s="5"/>
      <c r="B330" s="179"/>
      <c r="C330" s="295">
        <v>329</v>
      </c>
      <c r="D330" s="147" t="s">
        <v>281</v>
      </c>
      <c r="E330" s="295"/>
      <c r="F330" s="188" t="s">
        <v>269</v>
      </c>
      <c r="G330" s="292" t="s">
        <v>127</v>
      </c>
      <c r="H330" s="293">
        <v>1.6</v>
      </c>
      <c r="I330" s="294">
        <v>1</v>
      </c>
      <c r="J330" s="150">
        <v>2.7</v>
      </c>
      <c r="K330" s="151">
        <v>6.41</v>
      </c>
      <c r="L330" s="152">
        <f t="shared" si="66"/>
        <v>0.42121684867394699</v>
      </c>
      <c r="M330" s="329">
        <f t="shared" si="67"/>
        <v>8.6993976802994819</v>
      </c>
      <c r="N330" s="123">
        <v>9</v>
      </c>
      <c r="O330" s="360">
        <f t="shared" si="68"/>
        <v>5</v>
      </c>
      <c r="P330" s="112">
        <f t="shared" si="69"/>
        <v>2.3262907903420782E-2</v>
      </c>
      <c r="Q330" s="514" t="str">
        <f t="shared" si="70"/>
        <v>3</v>
      </c>
      <c r="R330" s="190">
        <f t="shared" si="72"/>
        <v>4.9030602688525056</v>
      </c>
      <c r="S330" s="191" t="str">
        <f t="shared" si="71"/>
        <v>13s/2of32s/R4s(N3,R1)</v>
      </c>
      <c r="T330" s="26"/>
      <c r="U330" s="26"/>
      <c r="V330" s="26"/>
      <c r="W330" s="26"/>
      <c r="X330" s="26"/>
      <c r="Y330" s="26"/>
      <c r="Z330" s="26"/>
      <c r="AA330" s="26"/>
      <c r="AB330" s="43"/>
      <c r="AC330" s="26"/>
      <c r="AD330" s="26"/>
      <c r="AE330" s="26"/>
      <c r="AF330" s="26"/>
      <c r="AG330" s="26"/>
      <c r="AH330" s="26"/>
      <c r="AI330" s="26"/>
      <c r="AJ330" s="26"/>
      <c r="AK330" s="26"/>
    </row>
    <row r="331" spans="1:37" ht="15.75">
      <c r="A331" s="5"/>
      <c r="B331" s="179"/>
      <c r="C331" s="321">
        <v>330</v>
      </c>
      <c r="D331" s="159" t="s">
        <v>281</v>
      </c>
      <c r="E331" s="408" t="s">
        <v>271</v>
      </c>
      <c r="F331" s="182" t="s">
        <v>272</v>
      </c>
      <c r="G331" s="292" t="s">
        <v>273</v>
      </c>
      <c r="H331" s="293">
        <v>3.38</v>
      </c>
      <c r="I331" s="294">
        <v>1</v>
      </c>
      <c r="J331" s="139">
        <v>2.7</v>
      </c>
      <c r="K331" s="140">
        <v>6.41</v>
      </c>
      <c r="L331" s="141">
        <f t="shared" si="66"/>
        <v>0.42121684867394699</v>
      </c>
      <c r="M331" s="325">
        <f t="shared" si="67"/>
        <v>11.99109995288172</v>
      </c>
      <c r="N331" s="243">
        <v>9</v>
      </c>
      <c r="O331" s="167">
        <f t="shared" si="68"/>
        <v>2.3668639053254439</v>
      </c>
      <c r="P331" s="40">
        <f t="shared" si="69"/>
        <v>19.300829117641694</v>
      </c>
      <c r="Q331" s="513" t="str">
        <f t="shared" si="70"/>
        <v>8</v>
      </c>
      <c r="R331" s="358">
        <f t="shared" si="72"/>
        <v>10.189190350562697</v>
      </c>
      <c r="S331" s="250" t="str">
        <f t="shared" si="71"/>
        <v>13s/2of32s/R4s/31s/12x(N6,R2)</v>
      </c>
      <c r="T331" s="26"/>
      <c r="U331" s="26"/>
      <c r="V331" s="26"/>
      <c r="W331" s="26"/>
      <c r="X331" s="26"/>
      <c r="Y331" s="26"/>
      <c r="Z331" s="26"/>
      <c r="AA331" s="26"/>
      <c r="AB331" s="43"/>
      <c r="AC331" s="26"/>
      <c r="AD331" s="26"/>
      <c r="AE331" s="26"/>
      <c r="AF331" s="26"/>
      <c r="AG331" s="26"/>
      <c r="AH331" s="26"/>
      <c r="AI331" s="26"/>
      <c r="AJ331" s="26"/>
      <c r="AK331" s="26"/>
    </row>
    <row r="332" spans="1:37" ht="15.75">
      <c r="A332" s="5"/>
      <c r="B332" s="179"/>
      <c r="C332" s="291">
        <v>331</v>
      </c>
      <c r="D332" s="159" t="s">
        <v>281</v>
      </c>
      <c r="E332" s="182"/>
      <c r="F332" s="182" t="s">
        <v>274</v>
      </c>
      <c r="G332" s="292" t="s">
        <v>282</v>
      </c>
      <c r="H332" s="293">
        <v>3.33</v>
      </c>
      <c r="I332" s="294">
        <v>2</v>
      </c>
      <c r="J332" s="184">
        <v>2.7</v>
      </c>
      <c r="K332" s="185">
        <v>6.41</v>
      </c>
      <c r="L332" s="162">
        <f t="shared" si="66"/>
        <v>0.42121684867394699</v>
      </c>
      <c r="M332" s="386">
        <f t="shared" si="67"/>
        <v>11.883129406010859</v>
      </c>
      <c r="N332" s="123">
        <v>9</v>
      </c>
      <c r="O332" s="360">
        <f t="shared" si="68"/>
        <v>2.1021021021021022</v>
      </c>
      <c r="P332" s="112">
        <f t="shared" si="69"/>
        <v>27.355308768078142</v>
      </c>
      <c r="Q332" s="515" t="str">
        <f t="shared" si="70"/>
        <v>8</v>
      </c>
      <c r="R332" s="177">
        <f t="shared" si="72"/>
        <v>10.188233409183361</v>
      </c>
      <c r="S332" s="178" t="str">
        <f t="shared" si="71"/>
        <v>13s/2of32s/R4s/31s/12x(N6,R2)</v>
      </c>
      <c r="T332" s="26"/>
      <c r="U332" s="26"/>
      <c r="V332" s="26"/>
      <c r="W332" s="26"/>
      <c r="X332" s="26"/>
      <c r="Y332" s="26"/>
      <c r="Z332" s="26"/>
      <c r="AA332" s="26"/>
      <c r="AB332" s="43"/>
      <c r="AC332" s="26"/>
      <c r="AD332" s="26"/>
      <c r="AE332" s="26"/>
      <c r="AF332" s="26"/>
      <c r="AG332" s="26"/>
      <c r="AH332" s="26"/>
      <c r="AI332" s="26"/>
      <c r="AJ332" s="26"/>
      <c r="AK332" s="26"/>
    </row>
    <row r="333" spans="1:37" ht="15.75">
      <c r="A333" s="5"/>
      <c r="B333" s="145"/>
      <c r="C333" s="295">
        <v>332</v>
      </c>
      <c r="D333" s="147" t="s">
        <v>281</v>
      </c>
      <c r="E333" s="182"/>
      <c r="F333" s="182" t="s">
        <v>276</v>
      </c>
      <c r="G333" s="292" t="s">
        <v>279</v>
      </c>
      <c r="H333" s="293">
        <v>3.78</v>
      </c>
      <c r="I333" s="294">
        <v>2</v>
      </c>
      <c r="J333" s="150">
        <v>2.7</v>
      </c>
      <c r="K333" s="151">
        <v>6.41</v>
      </c>
      <c r="L333" s="152">
        <f t="shared" si="66"/>
        <v>0.42121684867394699</v>
      </c>
      <c r="M333" s="329">
        <f t="shared" si="67"/>
        <v>12.875991724135273</v>
      </c>
      <c r="N333" s="244">
        <v>9</v>
      </c>
      <c r="O333" s="170">
        <f t="shared" si="68"/>
        <v>1.8518518518518519</v>
      </c>
      <c r="P333" s="54">
        <f t="shared" si="69"/>
        <v>36.247468483706655</v>
      </c>
      <c r="Q333" s="514" t="str">
        <f t="shared" si="70"/>
        <v>9</v>
      </c>
      <c r="R333" s="190">
        <f t="shared" si="72"/>
        <v>11.515016283097475</v>
      </c>
      <c r="S333" s="191" t="str">
        <f t="shared" si="71"/>
        <v>Unaceptable</v>
      </c>
      <c r="T333" s="26"/>
      <c r="U333" s="26"/>
      <c r="V333" s="26"/>
      <c r="W333" s="26"/>
      <c r="X333" s="26"/>
      <c r="Y333" s="26"/>
      <c r="Z333" s="26"/>
      <c r="AA333" s="26"/>
      <c r="AB333" s="43"/>
      <c r="AC333" s="26"/>
      <c r="AD333" s="26"/>
      <c r="AE333" s="26"/>
      <c r="AF333" s="26"/>
      <c r="AG333" s="26"/>
      <c r="AH333" s="26"/>
      <c r="AI333" s="26"/>
      <c r="AJ333" s="26"/>
      <c r="AK333" s="26"/>
    </row>
    <row r="334" spans="1:37" ht="15.75" customHeight="1">
      <c r="A334" s="5"/>
      <c r="B334" s="131">
        <v>135</v>
      </c>
      <c r="C334" s="321">
        <v>333</v>
      </c>
      <c r="D334" s="133" t="s">
        <v>283</v>
      </c>
      <c r="E334" s="321" t="s">
        <v>266</v>
      </c>
      <c r="F334" s="174" t="s">
        <v>267</v>
      </c>
      <c r="G334" s="292" t="s">
        <v>85</v>
      </c>
      <c r="H334" s="293">
        <v>3.55</v>
      </c>
      <c r="I334" s="294">
        <v>1</v>
      </c>
      <c r="J334" s="139">
        <v>11.4</v>
      </c>
      <c r="K334" s="140">
        <v>21.3</v>
      </c>
      <c r="L334" s="141">
        <f t="shared" si="66"/>
        <v>0.53521126760563376</v>
      </c>
      <c r="M334" s="325">
        <f t="shared" si="67"/>
        <v>33.095863789905827</v>
      </c>
      <c r="N334" s="409">
        <v>15.49</v>
      </c>
      <c r="O334" s="167">
        <f t="shared" si="68"/>
        <v>4.0816901408450708</v>
      </c>
      <c r="P334" s="40">
        <f t="shared" si="69"/>
        <v>0.49158907577877553</v>
      </c>
      <c r="Q334" s="513" t="str">
        <f t="shared" si="70"/>
        <v>4</v>
      </c>
      <c r="R334" s="358">
        <f t="shared" si="72"/>
        <v>10.696845329348275</v>
      </c>
      <c r="S334" s="250" t="str">
        <f t="shared" si="71"/>
        <v>13s/2of32s/R4s/31s(N3,R1)</v>
      </c>
      <c r="T334" s="26"/>
      <c r="U334" s="26"/>
      <c r="V334" s="26"/>
      <c r="W334" s="26"/>
      <c r="X334" s="26"/>
      <c r="Y334" s="26"/>
      <c r="Z334" s="26"/>
      <c r="AA334" s="26"/>
      <c r="AB334" s="43"/>
      <c r="AC334" s="26"/>
      <c r="AD334" s="26"/>
      <c r="AE334" s="26"/>
      <c r="AF334" s="26"/>
      <c r="AG334" s="26"/>
      <c r="AH334" s="26"/>
      <c r="AI334" s="26"/>
      <c r="AJ334" s="26"/>
      <c r="AK334" s="26"/>
    </row>
    <row r="335" spans="1:37" ht="15.75" customHeight="1">
      <c r="A335" s="5"/>
      <c r="B335" s="179"/>
      <c r="C335" s="291">
        <v>334</v>
      </c>
      <c r="D335" s="159" t="s">
        <v>283</v>
      </c>
      <c r="E335" s="291"/>
      <c r="F335" s="182" t="s">
        <v>268</v>
      </c>
      <c r="G335" s="292" t="s">
        <v>75</v>
      </c>
      <c r="H335" s="293">
        <v>2.4700000000000002</v>
      </c>
      <c r="I335" s="294">
        <v>1</v>
      </c>
      <c r="J335" s="184">
        <v>11.4</v>
      </c>
      <c r="K335" s="185">
        <v>21.3</v>
      </c>
      <c r="L335" s="162">
        <f t="shared" si="66"/>
        <v>0.53521126760563376</v>
      </c>
      <c r="M335" s="386">
        <f t="shared" si="67"/>
        <v>32.332384800382421</v>
      </c>
      <c r="N335" s="410">
        <v>15.49</v>
      </c>
      <c r="O335" s="360">
        <f t="shared" si="68"/>
        <v>5.8663967611336032</v>
      </c>
      <c r="P335" s="112">
        <f t="shared" si="69"/>
        <v>6.3156473917302947E-4</v>
      </c>
      <c r="Q335" s="515" t="str">
        <f t="shared" si="70"/>
        <v>3</v>
      </c>
      <c r="R335" s="177">
        <f t="shared" si="72"/>
        <v>7.4771719252669326</v>
      </c>
      <c r="S335" s="178" t="str">
        <f t="shared" si="71"/>
        <v>13s/2of32s/R4s(N3,R1)</v>
      </c>
      <c r="T335" s="26"/>
      <c r="U335" s="26"/>
      <c r="V335" s="26"/>
      <c r="W335" s="26"/>
      <c r="X335" s="26"/>
      <c r="Y335" s="26"/>
      <c r="Z335" s="26"/>
      <c r="AA335" s="26"/>
      <c r="AB335" s="43"/>
      <c r="AC335" s="26"/>
      <c r="AD335" s="26"/>
      <c r="AE335" s="26"/>
      <c r="AF335" s="26"/>
      <c r="AG335" s="26"/>
      <c r="AH335" s="26"/>
      <c r="AI335" s="26"/>
      <c r="AJ335" s="26"/>
      <c r="AK335" s="26"/>
    </row>
    <row r="336" spans="1:37" ht="15.75" customHeight="1">
      <c r="A336" s="5"/>
      <c r="B336" s="179"/>
      <c r="C336" s="295">
        <v>335</v>
      </c>
      <c r="D336" s="147" t="s">
        <v>283</v>
      </c>
      <c r="E336" s="295"/>
      <c r="F336" s="188" t="s">
        <v>269</v>
      </c>
      <c r="G336" s="292" t="s">
        <v>57</v>
      </c>
      <c r="H336" s="293">
        <v>1.71</v>
      </c>
      <c r="I336" s="294">
        <v>0</v>
      </c>
      <c r="J336" s="150">
        <v>11.4</v>
      </c>
      <c r="K336" s="151">
        <v>21.3</v>
      </c>
      <c r="L336" s="152">
        <f t="shared" si="66"/>
        <v>0.53521126760563376</v>
      </c>
      <c r="M336" s="329">
        <f t="shared" si="67"/>
        <v>31.952701249190188</v>
      </c>
      <c r="N336" s="411">
        <v>15.49</v>
      </c>
      <c r="O336" s="170">
        <f t="shared" si="68"/>
        <v>9.0584795321637426</v>
      </c>
      <c r="P336" s="54">
        <f t="shared" si="69"/>
        <v>2.042810365310288E-12</v>
      </c>
      <c r="Q336" s="514" t="str">
        <f t="shared" si="70"/>
        <v>1</v>
      </c>
      <c r="R336" s="190">
        <f t="shared" si="72"/>
        <v>5.13</v>
      </c>
      <c r="S336" s="191" t="str">
        <f t="shared" si="71"/>
        <v>13s(N3,R1)</v>
      </c>
      <c r="T336" s="26"/>
      <c r="U336" s="26"/>
      <c r="V336" s="26"/>
      <c r="W336" s="26"/>
      <c r="X336" s="26"/>
      <c r="Y336" s="26"/>
      <c r="Z336" s="26"/>
      <c r="AA336" s="26"/>
      <c r="AB336" s="43"/>
      <c r="AC336" s="26"/>
      <c r="AD336" s="26"/>
      <c r="AE336" s="26"/>
      <c r="AF336" s="26"/>
      <c r="AG336" s="26"/>
      <c r="AH336" s="26"/>
      <c r="AI336" s="26"/>
      <c r="AJ336" s="26"/>
      <c r="AK336" s="26"/>
    </row>
    <row r="337" spans="1:37" ht="15.75" customHeight="1">
      <c r="A337" s="5"/>
      <c r="B337" s="179"/>
      <c r="C337" s="321">
        <v>336</v>
      </c>
      <c r="D337" s="133" t="s">
        <v>283</v>
      </c>
      <c r="E337" s="321" t="s">
        <v>270</v>
      </c>
      <c r="F337" s="174" t="s">
        <v>267</v>
      </c>
      <c r="G337" s="292" t="s">
        <v>127</v>
      </c>
      <c r="H337" s="293">
        <v>2.74</v>
      </c>
      <c r="I337" s="294">
        <v>2</v>
      </c>
      <c r="J337" s="139">
        <v>11.4</v>
      </c>
      <c r="K337" s="140">
        <v>21.3</v>
      </c>
      <c r="L337" s="141">
        <f t="shared" si="66"/>
        <v>0.53521126760563376</v>
      </c>
      <c r="M337" s="325">
        <f t="shared" si="67"/>
        <v>32.499093284582571</v>
      </c>
      <c r="N337" s="409">
        <v>15.49</v>
      </c>
      <c r="O337" s="167">
        <f t="shared" si="68"/>
        <v>4.9233576642335759</v>
      </c>
      <c r="P337" s="40">
        <f t="shared" si="69"/>
        <v>3.0926317424750938E-2</v>
      </c>
      <c r="Q337" s="513" t="str">
        <f t="shared" si="70"/>
        <v>4</v>
      </c>
      <c r="R337" s="358">
        <f t="shared" si="72"/>
        <v>8.4598108725904755</v>
      </c>
      <c r="S337" s="250" t="str">
        <f t="shared" si="71"/>
        <v>13s/2of32s/R4s/31s(N3,R1)</v>
      </c>
      <c r="T337" s="26"/>
      <c r="U337" s="26"/>
      <c r="V337" s="26"/>
      <c r="W337" s="26"/>
      <c r="X337" s="26"/>
      <c r="Y337" s="26"/>
      <c r="Z337" s="26"/>
      <c r="AA337" s="26"/>
      <c r="AB337" s="43"/>
      <c r="AC337" s="26"/>
      <c r="AD337" s="26"/>
      <c r="AE337" s="26"/>
      <c r="AF337" s="26"/>
      <c r="AG337" s="26"/>
      <c r="AH337" s="26"/>
      <c r="AI337" s="26"/>
      <c r="AJ337" s="26"/>
      <c r="AK337" s="26"/>
    </row>
    <row r="338" spans="1:37" ht="15.75" customHeight="1">
      <c r="A338" s="5"/>
      <c r="B338" s="179"/>
      <c r="C338" s="291">
        <v>337</v>
      </c>
      <c r="D338" s="159" t="s">
        <v>283</v>
      </c>
      <c r="E338" s="291"/>
      <c r="F338" s="182" t="s">
        <v>268</v>
      </c>
      <c r="G338" s="292" t="s">
        <v>127</v>
      </c>
      <c r="H338" s="293">
        <v>2.4500000000000002</v>
      </c>
      <c r="I338" s="294">
        <v>1</v>
      </c>
      <c r="J338" s="184">
        <v>11.4</v>
      </c>
      <c r="K338" s="185">
        <v>21.3</v>
      </c>
      <c r="L338" s="162">
        <f t="shared" si="66"/>
        <v>0.53521126760563376</v>
      </c>
      <c r="M338" s="386">
        <f t="shared" si="67"/>
        <v>32.320691205480124</v>
      </c>
      <c r="N338" s="410">
        <v>15.49</v>
      </c>
      <c r="O338" s="360">
        <f t="shared" si="68"/>
        <v>5.9142857142857137</v>
      </c>
      <c r="P338" s="112">
        <f t="shared" si="69"/>
        <v>5.0672021281172874E-4</v>
      </c>
      <c r="Q338" s="515" t="str">
        <f t="shared" si="70"/>
        <v>3</v>
      </c>
      <c r="R338" s="177">
        <f t="shared" si="72"/>
        <v>7.4177152816753491</v>
      </c>
      <c r="S338" s="178" t="str">
        <f t="shared" si="71"/>
        <v>13s/2of32s/R4s(N3,R1)</v>
      </c>
      <c r="T338" s="26"/>
      <c r="U338" s="26"/>
      <c r="V338" s="26"/>
      <c r="W338" s="26"/>
      <c r="X338" s="26"/>
      <c r="Y338" s="26"/>
      <c r="Z338" s="26"/>
      <c r="AB338" s="43"/>
      <c r="AC338" s="26"/>
      <c r="AD338" s="26"/>
      <c r="AE338" s="26"/>
      <c r="AF338" s="26"/>
      <c r="AG338" s="26"/>
      <c r="AH338" s="26"/>
      <c r="AI338" s="26"/>
      <c r="AJ338" s="26"/>
      <c r="AK338" s="26"/>
    </row>
    <row r="339" spans="1:37" ht="15.75" customHeight="1">
      <c r="A339" s="5"/>
      <c r="B339" s="179"/>
      <c r="C339" s="295">
        <v>338</v>
      </c>
      <c r="D339" s="147" t="s">
        <v>283</v>
      </c>
      <c r="E339" s="295"/>
      <c r="F339" s="182" t="s">
        <v>269</v>
      </c>
      <c r="G339" s="292" t="s">
        <v>127</v>
      </c>
      <c r="H339" s="293">
        <v>2.11</v>
      </c>
      <c r="I339" s="294">
        <v>2</v>
      </c>
      <c r="J339" s="150">
        <v>11.4</v>
      </c>
      <c r="K339" s="151">
        <v>21.3</v>
      </c>
      <c r="L339" s="152">
        <f t="shared" si="66"/>
        <v>0.53521126760563376</v>
      </c>
      <c r="M339" s="329">
        <f t="shared" si="67"/>
        <v>32.135884097376255</v>
      </c>
      <c r="N339" s="411">
        <v>15.49</v>
      </c>
      <c r="O339" s="170">
        <f t="shared" si="68"/>
        <v>6.3933649289099534</v>
      </c>
      <c r="P339" s="54">
        <f t="shared" si="69"/>
        <v>4.9563182025202934E-5</v>
      </c>
      <c r="Q339" s="514" t="str">
        <f t="shared" si="70"/>
        <v>1</v>
      </c>
      <c r="R339" s="190">
        <f t="shared" si="72"/>
        <v>6.6384410820613597</v>
      </c>
      <c r="S339" s="191" t="str">
        <f t="shared" si="71"/>
        <v>13s(N3,R1)</v>
      </c>
      <c r="T339" s="26"/>
      <c r="U339" s="26"/>
      <c r="V339" s="26"/>
      <c r="W339" s="26"/>
      <c r="X339" s="26"/>
      <c r="Y339" s="26"/>
      <c r="AA339" s="26"/>
      <c r="AB339" s="43"/>
      <c r="AC339" s="26"/>
      <c r="AD339" s="26"/>
      <c r="AE339" s="26"/>
      <c r="AF339" s="26"/>
      <c r="AG339" s="26"/>
      <c r="AH339" s="26"/>
      <c r="AI339" s="26"/>
      <c r="AJ339" s="26"/>
      <c r="AK339" s="26"/>
    </row>
    <row r="340" spans="1:37" ht="15.75" customHeight="1">
      <c r="A340" s="5"/>
      <c r="B340" s="179"/>
      <c r="C340" s="321">
        <v>339</v>
      </c>
      <c r="D340" s="133" t="s">
        <v>283</v>
      </c>
      <c r="E340" s="408" t="s">
        <v>271</v>
      </c>
      <c r="F340" s="412" t="s">
        <v>272</v>
      </c>
      <c r="G340" s="413" t="s">
        <v>273</v>
      </c>
      <c r="H340" s="293">
        <v>3.31</v>
      </c>
      <c r="I340" s="294">
        <v>1</v>
      </c>
      <c r="J340" s="139">
        <v>11.4</v>
      </c>
      <c r="K340" s="140">
        <v>21.3</v>
      </c>
      <c r="L340" s="141">
        <f t="shared" si="66"/>
        <v>0.53521126760563376</v>
      </c>
      <c r="M340" s="325">
        <f t="shared" si="67"/>
        <v>32.904203067693345</v>
      </c>
      <c r="N340" s="409">
        <v>15.49</v>
      </c>
      <c r="O340" s="167">
        <f t="shared" si="68"/>
        <v>4.3776435045317221</v>
      </c>
      <c r="P340" s="40">
        <f t="shared" si="69"/>
        <v>0.20032881587694895</v>
      </c>
      <c r="Q340" s="513" t="str">
        <f t="shared" si="70"/>
        <v>4</v>
      </c>
      <c r="R340" s="358">
        <f t="shared" si="72"/>
        <v>9.9802254483553643</v>
      </c>
      <c r="S340" s="250" t="str">
        <f t="shared" si="71"/>
        <v>13s/2of32s/R4s/31s(N3,R1)</v>
      </c>
      <c r="T340" s="26"/>
      <c r="U340" s="26"/>
      <c r="V340" s="26"/>
      <c r="W340" s="26"/>
      <c r="X340" s="26"/>
      <c r="Y340" s="26"/>
      <c r="AA340" s="57"/>
      <c r="AB340" s="43"/>
      <c r="AC340" s="26"/>
      <c r="AD340" s="26"/>
      <c r="AE340" s="26"/>
      <c r="AF340" s="26"/>
      <c r="AG340" s="26"/>
      <c r="AH340" s="26"/>
      <c r="AI340" s="26"/>
      <c r="AJ340" s="26"/>
      <c r="AK340" s="26"/>
    </row>
    <row r="341" spans="1:37" ht="15.75" customHeight="1">
      <c r="A341" s="5"/>
      <c r="B341" s="179"/>
      <c r="C341" s="291">
        <v>340</v>
      </c>
      <c r="D341" s="159" t="s">
        <v>283</v>
      </c>
      <c r="E341" s="408"/>
      <c r="F341" s="414" t="s">
        <v>274</v>
      </c>
      <c r="G341" s="413" t="s">
        <v>282</v>
      </c>
      <c r="H341" s="293">
        <v>3.13</v>
      </c>
      <c r="I341" s="294">
        <v>1</v>
      </c>
      <c r="J341" s="184">
        <v>11.4</v>
      </c>
      <c r="K341" s="185">
        <v>21.3</v>
      </c>
      <c r="L341" s="162">
        <f t="shared" si="66"/>
        <v>0.53521126760563376</v>
      </c>
      <c r="M341" s="386">
        <f t="shared" si="67"/>
        <v>32.768585780896927</v>
      </c>
      <c r="N341" s="410">
        <v>15.49</v>
      </c>
      <c r="O341" s="360">
        <f t="shared" si="68"/>
        <v>4.6293929712460065</v>
      </c>
      <c r="P341" s="112">
        <f t="shared" si="69"/>
        <v>8.7583936458734968E-2</v>
      </c>
      <c r="Q341" s="515" t="str">
        <f t="shared" si="70"/>
        <v>4</v>
      </c>
      <c r="R341" s="177">
        <f t="shared" si="72"/>
        <v>9.4430980085986604</v>
      </c>
      <c r="S341" s="178" t="str">
        <f t="shared" si="71"/>
        <v>13s/2of32s/R4s/31s(N3,R1)</v>
      </c>
      <c r="AA341" s="57"/>
      <c r="AB341" s="43"/>
      <c r="AC341" s="26"/>
      <c r="AD341" s="26"/>
      <c r="AE341" s="26"/>
      <c r="AF341" s="26"/>
      <c r="AG341" s="26"/>
      <c r="AH341" s="26"/>
      <c r="AI341" s="26"/>
      <c r="AJ341" s="26"/>
      <c r="AK341" s="26"/>
    </row>
    <row r="342" spans="1:37" ht="15.75" customHeight="1">
      <c r="A342" s="5"/>
      <c r="B342" s="145"/>
      <c r="C342" s="295">
        <v>341</v>
      </c>
      <c r="D342" s="147" t="s">
        <v>283</v>
      </c>
      <c r="E342" s="408"/>
      <c r="F342" s="415" t="s">
        <v>276</v>
      </c>
      <c r="G342" s="413" t="s">
        <v>277</v>
      </c>
      <c r="H342" s="293">
        <v>3.43</v>
      </c>
      <c r="I342" s="294">
        <v>0</v>
      </c>
      <c r="J342" s="150">
        <v>11.4</v>
      </c>
      <c r="K342" s="151">
        <v>21.3</v>
      </c>
      <c r="L342" s="152">
        <f t="shared" si="66"/>
        <v>0.53521126760563376</v>
      </c>
      <c r="M342" s="329">
        <f t="shared" si="67"/>
        <v>32.998496203312058</v>
      </c>
      <c r="N342" s="411">
        <v>15.49</v>
      </c>
      <c r="O342" s="170">
        <f t="shared" si="68"/>
        <v>4.5160349854227402</v>
      </c>
      <c r="P342" s="54">
        <f t="shared" si="69"/>
        <v>0.12805185429332067</v>
      </c>
      <c r="Q342" s="514" t="str">
        <f t="shared" si="70"/>
        <v>4</v>
      </c>
      <c r="R342" s="190">
        <f t="shared" si="72"/>
        <v>10.290000000000001</v>
      </c>
      <c r="S342" s="191" t="str">
        <f t="shared" si="71"/>
        <v>13s/2of32s/R4s/31s(N3,R1)</v>
      </c>
      <c r="T342" s="26"/>
      <c r="U342" s="26"/>
      <c r="V342" s="26"/>
      <c r="W342" s="26"/>
      <c r="X342" s="26"/>
      <c r="Y342" s="26"/>
      <c r="AA342" s="57"/>
      <c r="AB342" s="43"/>
      <c r="AC342" s="26"/>
      <c r="AD342" s="26"/>
      <c r="AE342" s="26"/>
      <c r="AF342" s="26"/>
      <c r="AG342" s="26"/>
      <c r="AH342" s="26"/>
      <c r="AI342" s="26"/>
      <c r="AJ342" s="26"/>
      <c r="AK342" s="26"/>
    </row>
    <row r="343" spans="1:37" ht="15.75" customHeight="1">
      <c r="A343" s="5"/>
      <c r="B343" s="131">
        <v>136</v>
      </c>
      <c r="C343" s="321">
        <v>342</v>
      </c>
      <c r="D343" s="133" t="s">
        <v>284</v>
      </c>
      <c r="E343" s="321" t="s">
        <v>266</v>
      </c>
      <c r="F343" s="182" t="s">
        <v>267</v>
      </c>
      <c r="G343" s="292" t="s">
        <v>85</v>
      </c>
      <c r="H343" s="293">
        <v>4.37</v>
      </c>
      <c r="I343" s="294">
        <v>0</v>
      </c>
      <c r="J343" s="139">
        <v>10.199999999999999</v>
      </c>
      <c r="K343" s="140">
        <v>35.299999999999997</v>
      </c>
      <c r="L343" s="141">
        <f t="shared" si="66"/>
        <v>0.28895184135977336</v>
      </c>
      <c r="M343" s="325">
        <f t="shared" si="67"/>
        <v>30.758501752848755</v>
      </c>
      <c r="N343" s="409">
        <v>17.600000000000001</v>
      </c>
      <c r="O343" s="167">
        <f t="shared" si="68"/>
        <v>4.02745995423341</v>
      </c>
      <c r="P343" s="40">
        <f t="shared" si="69"/>
        <v>0.57445462828578098</v>
      </c>
      <c r="Q343" s="513" t="str">
        <f t="shared" si="70"/>
        <v>4</v>
      </c>
      <c r="R343" s="358">
        <f t="shared" si="72"/>
        <v>13.110000000000001</v>
      </c>
      <c r="S343" s="250" t="str">
        <f t="shared" si="71"/>
        <v>13s/2of32s/R4s/31s(N3,R1)</v>
      </c>
      <c r="T343" s="26"/>
      <c r="U343" s="26"/>
      <c r="V343" s="26"/>
      <c r="W343" s="26"/>
      <c r="X343" s="26"/>
      <c r="Y343" s="26"/>
      <c r="AA343" s="57"/>
      <c r="AB343" s="43"/>
      <c r="AC343" s="26"/>
      <c r="AD343" s="26"/>
      <c r="AE343" s="26"/>
      <c r="AF343" s="26"/>
      <c r="AG343" s="26"/>
      <c r="AH343" s="26"/>
      <c r="AI343" s="26"/>
      <c r="AJ343" s="26"/>
      <c r="AK343" s="26"/>
    </row>
    <row r="344" spans="1:37" ht="15.75" customHeight="1">
      <c r="A344" s="5"/>
      <c r="B344" s="179"/>
      <c r="C344" s="291">
        <v>343</v>
      </c>
      <c r="D344" s="159" t="s">
        <v>284</v>
      </c>
      <c r="E344" s="291"/>
      <c r="F344" s="182" t="s">
        <v>268</v>
      </c>
      <c r="G344" s="292" t="s">
        <v>75</v>
      </c>
      <c r="H344" s="293">
        <v>2.62</v>
      </c>
      <c r="I344" s="294">
        <v>1</v>
      </c>
      <c r="J344" s="184">
        <v>10.199999999999999</v>
      </c>
      <c r="K344" s="185">
        <v>35.299999999999997</v>
      </c>
      <c r="L344" s="162">
        <f t="shared" si="66"/>
        <v>0.28895184135977336</v>
      </c>
      <c r="M344" s="386">
        <f t="shared" si="67"/>
        <v>29.190763711831867</v>
      </c>
      <c r="N344" s="410">
        <v>17.600000000000001</v>
      </c>
      <c r="O344" s="360">
        <f t="shared" si="68"/>
        <v>6.33587786259542</v>
      </c>
      <c r="P344" s="112">
        <f t="shared" si="69"/>
        <v>6.627964344030346E-5</v>
      </c>
      <c r="Q344" s="515" t="str">
        <f t="shared" si="70"/>
        <v>1</v>
      </c>
      <c r="R344" s="177">
        <f t="shared" si="72"/>
        <v>7.9233578740329538</v>
      </c>
      <c r="S344" s="178" t="str">
        <f t="shared" si="71"/>
        <v>13s(N3,R1)</v>
      </c>
      <c r="T344" s="26"/>
      <c r="U344" s="26"/>
      <c r="V344" s="26"/>
      <c r="W344" s="26"/>
      <c r="X344" s="26"/>
      <c r="Y344" s="26"/>
      <c r="AA344" s="57"/>
      <c r="AB344" s="43"/>
      <c r="AC344" s="26"/>
      <c r="AD344" s="26"/>
      <c r="AE344" s="26"/>
      <c r="AF344" s="26"/>
      <c r="AG344" s="26"/>
      <c r="AH344" s="26"/>
      <c r="AI344" s="26"/>
      <c r="AJ344" s="26"/>
      <c r="AK344" s="26"/>
    </row>
    <row r="345" spans="1:37" ht="15.75" customHeight="1">
      <c r="A345" s="5"/>
      <c r="B345" s="179"/>
      <c r="C345" s="295">
        <v>344</v>
      </c>
      <c r="D345" s="147" t="s">
        <v>284</v>
      </c>
      <c r="E345" s="295"/>
      <c r="F345" s="188" t="s">
        <v>269</v>
      </c>
      <c r="G345" s="292" t="s">
        <v>57</v>
      </c>
      <c r="H345" s="293">
        <v>2.21</v>
      </c>
      <c r="I345" s="294">
        <v>0</v>
      </c>
      <c r="J345" s="150">
        <v>10.199999999999999</v>
      </c>
      <c r="K345" s="151">
        <v>35.299999999999997</v>
      </c>
      <c r="L345" s="152">
        <f t="shared" si="66"/>
        <v>0.28895184135977336</v>
      </c>
      <c r="M345" s="329">
        <f t="shared" si="67"/>
        <v>28.928975874026371</v>
      </c>
      <c r="N345" s="411">
        <v>17.600000000000001</v>
      </c>
      <c r="O345" s="170">
        <f t="shared" si="68"/>
        <v>7.9638009049773766</v>
      </c>
      <c r="P345" s="54">
        <f t="shared" si="69"/>
        <v>5.1052606586665661E-9</v>
      </c>
      <c r="Q345" s="514" t="str">
        <f t="shared" si="70"/>
        <v>1</v>
      </c>
      <c r="R345" s="190">
        <f t="shared" si="72"/>
        <v>6.6300000000000008</v>
      </c>
      <c r="S345" s="191" t="str">
        <f t="shared" si="71"/>
        <v>13s(N3,R1)</v>
      </c>
      <c r="AA345" s="57"/>
      <c r="AB345" s="43"/>
      <c r="AC345" s="26"/>
      <c r="AD345" s="26"/>
      <c r="AE345" s="26"/>
      <c r="AF345" s="26"/>
      <c r="AG345" s="26"/>
      <c r="AH345" s="26"/>
      <c r="AI345" s="26"/>
      <c r="AJ345" s="26"/>
      <c r="AK345" s="26"/>
    </row>
    <row r="346" spans="1:37" ht="15.75" customHeight="1">
      <c r="A346" s="5"/>
      <c r="B346" s="179"/>
      <c r="C346" s="321">
        <v>345</v>
      </c>
      <c r="D346" s="133" t="s">
        <v>284</v>
      </c>
      <c r="E346" s="321" t="s">
        <v>270</v>
      </c>
      <c r="F346" s="174" t="s">
        <v>267</v>
      </c>
      <c r="G346" s="292" t="s">
        <v>127</v>
      </c>
      <c r="H346" s="293">
        <v>4.33</v>
      </c>
      <c r="I346" s="294">
        <v>1</v>
      </c>
      <c r="J346" s="139">
        <v>10.199999999999999</v>
      </c>
      <c r="K346" s="140">
        <v>35.299999999999997</v>
      </c>
      <c r="L346" s="141">
        <f t="shared" si="66"/>
        <v>0.28895184135977336</v>
      </c>
      <c r="M346" s="325">
        <f t="shared" si="67"/>
        <v>30.715007349502621</v>
      </c>
      <c r="N346" s="409">
        <v>17.600000000000001</v>
      </c>
      <c r="O346" s="167">
        <f t="shared" si="68"/>
        <v>3.8337182448036953</v>
      </c>
      <c r="P346" s="40">
        <f t="shared" si="69"/>
        <v>0.980524005409522</v>
      </c>
      <c r="Q346" s="513" t="str">
        <f t="shared" si="70"/>
        <v>4</v>
      </c>
      <c r="R346" s="358">
        <f t="shared" si="72"/>
        <v>13.028434288125338</v>
      </c>
      <c r="S346" s="250" t="str">
        <f t="shared" si="71"/>
        <v>13s/2of32s/R4s/31s/6x(N6,R1/N3,R2)</v>
      </c>
      <c r="AA346" s="57"/>
      <c r="AB346" s="43"/>
      <c r="AC346" s="26"/>
      <c r="AD346" s="26"/>
      <c r="AE346" s="26"/>
      <c r="AF346" s="26"/>
      <c r="AG346" s="26"/>
      <c r="AH346" s="26"/>
      <c r="AI346" s="26"/>
      <c r="AJ346" s="26"/>
      <c r="AK346" s="26"/>
    </row>
    <row r="347" spans="1:37" ht="15.75" customHeight="1">
      <c r="A347" s="5"/>
      <c r="B347" s="179"/>
      <c r="C347" s="291">
        <v>346</v>
      </c>
      <c r="D347" s="159" t="s">
        <v>284</v>
      </c>
      <c r="E347" s="291"/>
      <c r="F347" s="182" t="s">
        <v>268</v>
      </c>
      <c r="G347" s="292" t="s">
        <v>127</v>
      </c>
      <c r="H347" s="293">
        <v>1.52</v>
      </c>
      <c r="I347" s="294">
        <v>3</v>
      </c>
      <c r="J347" s="184">
        <v>10.199999999999999</v>
      </c>
      <c r="K347" s="185">
        <v>35.299999999999997</v>
      </c>
      <c r="L347" s="162">
        <f t="shared" si="66"/>
        <v>0.28895184135977336</v>
      </c>
      <c r="M347" s="386">
        <f t="shared" si="67"/>
        <v>28.585160368275005</v>
      </c>
      <c r="N347" s="410">
        <v>17.600000000000001</v>
      </c>
      <c r="O347" s="360">
        <f t="shared" si="68"/>
        <v>9.6052631578947381</v>
      </c>
      <c r="P347" s="112">
        <f t="shared" si="69"/>
        <v>2.2204460492503131E-14</v>
      </c>
      <c r="Q347" s="515" t="str">
        <f t="shared" si="70"/>
        <v>1</v>
      </c>
      <c r="R347" s="177">
        <f t="shared" si="72"/>
        <v>5.4583513994611961</v>
      </c>
      <c r="S347" s="178" t="str">
        <f t="shared" si="71"/>
        <v>13s(N3,R1)</v>
      </c>
      <c r="Z347" s="57"/>
      <c r="AA347" s="57"/>
      <c r="AB347" s="43"/>
      <c r="AC347" s="26"/>
      <c r="AD347" s="26"/>
      <c r="AE347" s="26"/>
      <c r="AF347" s="26"/>
      <c r="AG347" s="26"/>
      <c r="AH347" s="26"/>
      <c r="AI347" s="26"/>
      <c r="AJ347" s="26"/>
      <c r="AK347" s="26"/>
    </row>
    <row r="348" spans="1:37" ht="15.75" customHeight="1">
      <c r="A348" s="5"/>
      <c r="B348" s="179"/>
      <c r="C348" s="295">
        <v>347</v>
      </c>
      <c r="D348" s="147" t="s">
        <v>284</v>
      </c>
      <c r="E348" s="295"/>
      <c r="F348" s="188" t="s">
        <v>269</v>
      </c>
      <c r="G348" s="292" t="s">
        <v>127</v>
      </c>
      <c r="H348" s="293">
        <v>1.27</v>
      </c>
      <c r="I348" s="294">
        <v>3</v>
      </c>
      <c r="J348" s="150">
        <v>10.199999999999999</v>
      </c>
      <c r="K348" s="151">
        <v>35.299999999999997</v>
      </c>
      <c r="L348" s="152">
        <f t="shared" si="66"/>
        <v>0.28895184135977336</v>
      </c>
      <c r="M348" s="329">
        <f t="shared" si="67"/>
        <v>28.49126815850779</v>
      </c>
      <c r="N348" s="411">
        <v>17.600000000000001</v>
      </c>
      <c r="O348" s="170">
        <f t="shared" si="68"/>
        <v>11.496062992125985</v>
      </c>
      <c r="P348" s="54">
        <f t="shared" si="69"/>
        <v>0</v>
      </c>
      <c r="Q348" s="514" t="str">
        <f t="shared" si="70"/>
        <v>1</v>
      </c>
      <c r="R348" s="190">
        <f t="shared" si="72"/>
        <v>4.8493401613002982</v>
      </c>
      <c r="S348" s="191" t="str">
        <f t="shared" si="71"/>
        <v>13s(N3,R1)</v>
      </c>
      <c r="T348" s="26"/>
      <c r="U348" s="26"/>
      <c r="V348" s="26"/>
      <c r="W348" s="26"/>
      <c r="X348" s="26"/>
      <c r="Y348" s="26"/>
      <c r="Z348" s="57"/>
      <c r="AA348" s="57"/>
      <c r="AB348" s="43"/>
      <c r="AC348" s="26"/>
      <c r="AD348" s="26"/>
      <c r="AE348" s="26"/>
      <c r="AF348" s="26"/>
      <c r="AG348" s="26"/>
      <c r="AH348" s="26"/>
      <c r="AI348" s="26"/>
      <c r="AJ348" s="26"/>
      <c r="AK348" s="26"/>
    </row>
    <row r="349" spans="1:37" ht="15.75" customHeight="1">
      <c r="A349" s="5"/>
      <c r="B349" s="179"/>
      <c r="C349" s="321">
        <v>348</v>
      </c>
      <c r="D349" s="133" t="s">
        <v>284</v>
      </c>
      <c r="E349" s="408" t="s">
        <v>271</v>
      </c>
      <c r="F349" s="182" t="s">
        <v>272</v>
      </c>
      <c r="G349" s="292" t="s">
        <v>273</v>
      </c>
      <c r="H349" s="293">
        <v>3.18</v>
      </c>
      <c r="I349" s="294">
        <v>0</v>
      </c>
      <c r="J349" s="139">
        <v>10.199999999999999</v>
      </c>
      <c r="K349" s="140">
        <v>35.299999999999997</v>
      </c>
      <c r="L349" s="141">
        <f t="shared" si="66"/>
        <v>0.28895184135977336</v>
      </c>
      <c r="M349" s="325">
        <f t="shared" si="67"/>
        <v>29.615126534931434</v>
      </c>
      <c r="N349" s="409">
        <v>17.600000000000001</v>
      </c>
      <c r="O349" s="167">
        <f t="shared" si="68"/>
        <v>5.534591194968554</v>
      </c>
      <c r="P349" s="40">
        <f t="shared" si="69"/>
        <v>2.7348721889586258E-3</v>
      </c>
      <c r="Q349" s="513" t="str">
        <f t="shared" si="70"/>
        <v>3</v>
      </c>
      <c r="R349" s="358">
        <f t="shared" si="72"/>
        <v>9.5400000000000009</v>
      </c>
      <c r="S349" s="250" t="str">
        <f t="shared" si="71"/>
        <v>13s/2of32s/R4s(N3,R1)</v>
      </c>
      <c r="T349" s="26"/>
      <c r="U349" s="26"/>
      <c r="V349" s="26"/>
      <c r="W349" s="26"/>
      <c r="X349" s="26"/>
      <c r="Y349" s="26"/>
      <c r="Z349" s="57"/>
      <c r="AA349" s="57"/>
      <c r="AB349" s="43"/>
      <c r="AC349" s="26"/>
      <c r="AD349" s="26"/>
      <c r="AE349" s="26"/>
      <c r="AF349" s="26"/>
      <c r="AG349" s="26"/>
      <c r="AH349" s="26"/>
      <c r="AI349" s="26"/>
      <c r="AJ349" s="26"/>
      <c r="AK349" s="26"/>
    </row>
    <row r="350" spans="1:37" ht="15.75">
      <c r="A350" s="5"/>
      <c r="B350" s="179"/>
      <c r="C350" s="291">
        <v>349</v>
      </c>
      <c r="D350" s="159" t="s">
        <v>284</v>
      </c>
      <c r="E350" s="291"/>
      <c r="F350" s="182" t="s">
        <v>274</v>
      </c>
      <c r="G350" s="292" t="s">
        <v>279</v>
      </c>
      <c r="H350" s="293">
        <v>10.119999999999999</v>
      </c>
      <c r="I350" s="294">
        <v>5</v>
      </c>
      <c r="J350" s="184">
        <v>10.199999999999999</v>
      </c>
      <c r="K350" s="185">
        <v>35.299999999999997</v>
      </c>
      <c r="L350" s="162">
        <f t="shared" si="66"/>
        <v>0.28895184135977336</v>
      </c>
      <c r="M350" s="386">
        <f t="shared" si="67"/>
        <v>39.827508660221262</v>
      </c>
      <c r="N350" s="410">
        <v>17.600000000000001</v>
      </c>
      <c r="O350" s="360">
        <f t="shared" si="68"/>
        <v>1.2450592885375495</v>
      </c>
      <c r="P350" s="112">
        <f t="shared" si="69"/>
        <v>60.061555414868856</v>
      </c>
      <c r="Q350" s="515" t="str">
        <f t="shared" si="70"/>
        <v>10</v>
      </c>
      <c r="R350" s="177">
        <f t="shared" si="72"/>
        <v>30.768971383522068</v>
      </c>
      <c r="S350" s="178" t="str">
        <f t="shared" si="71"/>
        <v>Unaceptable</v>
      </c>
      <c r="T350" s="26"/>
      <c r="U350" s="26"/>
      <c r="V350" s="26"/>
      <c r="W350" s="26"/>
      <c r="X350" s="26"/>
      <c r="Y350" s="26"/>
      <c r="Z350" s="57"/>
      <c r="AA350" s="57"/>
      <c r="AB350" s="43"/>
      <c r="AC350" s="26"/>
      <c r="AD350" s="26"/>
      <c r="AE350" s="26"/>
      <c r="AF350" s="26"/>
      <c r="AG350" s="26"/>
      <c r="AH350" s="26"/>
      <c r="AI350" s="26"/>
      <c r="AJ350" s="26"/>
      <c r="AK350" s="26"/>
    </row>
    <row r="351" spans="1:37" ht="15.75">
      <c r="A351" s="5"/>
      <c r="B351" s="145"/>
      <c r="C351" s="295">
        <v>350</v>
      </c>
      <c r="D351" s="147" t="s">
        <v>284</v>
      </c>
      <c r="E351" s="291"/>
      <c r="F351" s="182" t="s">
        <v>276</v>
      </c>
      <c r="G351" s="292" t="s">
        <v>277</v>
      </c>
      <c r="H351" s="293">
        <v>7.04</v>
      </c>
      <c r="I351" s="294">
        <v>3</v>
      </c>
      <c r="J351" s="150">
        <v>10.199999999999999</v>
      </c>
      <c r="K351" s="151">
        <v>35.299999999999997</v>
      </c>
      <c r="L351" s="152">
        <f t="shared" si="66"/>
        <v>0.28895184135977336</v>
      </c>
      <c r="M351" s="329">
        <f t="shared" si="67"/>
        <v>34.353337728960192</v>
      </c>
      <c r="N351" s="411">
        <v>17.600000000000001</v>
      </c>
      <c r="O351" s="170">
        <f t="shared" si="68"/>
        <v>2.0738636363636367</v>
      </c>
      <c r="P351" s="54">
        <f t="shared" si="69"/>
        <v>28.303004098120478</v>
      </c>
      <c r="Q351" s="514" t="str">
        <f t="shared" si="70"/>
        <v>8</v>
      </c>
      <c r="R351" s="190">
        <f t="shared" si="72"/>
        <v>21.332004125257431</v>
      </c>
      <c r="S351" s="191" t="str">
        <f t="shared" si="71"/>
        <v>13s/2of32s/R4s/31s/12x(N6,R2)</v>
      </c>
      <c r="Z351" s="57"/>
      <c r="AA351" s="57"/>
      <c r="AB351" s="43"/>
      <c r="AC351" s="26"/>
      <c r="AD351" s="26"/>
      <c r="AE351" s="26"/>
      <c r="AF351" s="26"/>
      <c r="AG351" s="26"/>
      <c r="AH351" s="26"/>
      <c r="AI351" s="26"/>
      <c r="AJ351" s="26"/>
      <c r="AK351" s="26"/>
    </row>
    <row r="352" spans="1:37" ht="15.75" customHeight="1">
      <c r="A352" s="5"/>
      <c r="B352" s="131">
        <v>137</v>
      </c>
      <c r="C352" s="321">
        <v>351</v>
      </c>
      <c r="D352" s="133" t="s">
        <v>285</v>
      </c>
      <c r="E352" s="321" t="s">
        <v>266</v>
      </c>
      <c r="F352" s="174" t="s">
        <v>267</v>
      </c>
      <c r="G352" s="292" t="s">
        <v>85</v>
      </c>
      <c r="H352" s="293">
        <v>8.26</v>
      </c>
      <c r="I352" s="294">
        <v>7.0000000000000009</v>
      </c>
      <c r="J352" s="139">
        <v>17.8</v>
      </c>
      <c r="K352" s="140">
        <v>49.8</v>
      </c>
      <c r="L352" s="141">
        <f t="shared" si="66"/>
        <v>0.35742971887550207</v>
      </c>
      <c r="M352" s="325">
        <f t="shared" si="67"/>
        <v>54.392567362830007</v>
      </c>
      <c r="N352" s="357">
        <v>41.9</v>
      </c>
      <c r="O352" s="167">
        <f t="shared" si="68"/>
        <v>4.2251815980629539</v>
      </c>
      <c r="P352" s="40">
        <f t="shared" si="69"/>
        <v>0.32133064446564497</v>
      </c>
      <c r="Q352" s="513" t="str">
        <f t="shared" si="70"/>
        <v>4</v>
      </c>
      <c r="R352" s="358">
        <f t="shared" si="72"/>
        <v>25.7497262121367</v>
      </c>
      <c r="S352" s="250" t="str">
        <f t="shared" si="71"/>
        <v>13s/2of32s/R4s/31s(N3,R1)</v>
      </c>
      <c r="Z352" s="57"/>
      <c r="AA352" s="57"/>
      <c r="AB352" s="43"/>
      <c r="AC352" s="26"/>
      <c r="AD352" s="26"/>
      <c r="AE352" s="26"/>
      <c r="AF352" s="26"/>
      <c r="AG352" s="26"/>
      <c r="AH352" s="26"/>
      <c r="AI352" s="26"/>
      <c r="AJ352" s="26"/>
      <c r="AK352" s="26"/>
    </row>
    <row r="353" spans="1:37" ht="15.75" customHeight="1">
      <c r="A353" s="5"/>
      <c r="B353" s="179"/>
      <c r="C353" s="291">
        <v>352</v>
      </c>
      <c r="D353" s="159" t="s">
        <v>285</v>
      </c>
      <c r="E353" s="291"/>
      <c r="F353" s="182" t="s">
        <v>268</v>
      </c>
      <c r="G353" s="292" t="s">
        <v>75</v>
      </c>
      <c r="H353" s="293">
        <v>7.69</v>
      </c>
      <c r="I353" s="294">
        <v>3</v>
      </c>
      <c r="J353" s="184">
        <v>17.8</v>
      </c>
      <c r="K353" s="185">
        <v>49.8</v>
      </c>
      <c r="L353" s="162">
        <f t="shared" si="66"/>
        <v>0.35742971887550207</v>
      </c>
      <c r="M353" s="386">
        <f t="shared" si="67"/>
        <v>53.746623815082572</v>
      </c>
      <c r="N353" s="289">
        <v>41.9</v>
      </c>
      <c r="O353" s="360">
        <f t="shared" si="68"/>
        <v>5.0585175552665795</v>
      </c>
      <c r="P353" s="112">
        <f t="shared" si="69"/>
        <v>1.8647693367057627E-2</v>
      </c>
      <c r="Q353" s="515" t="str">
        <f t="shared" si="70"/>
        <v>3</v>
      </c>
      <c r="R353" s="177">
        <f t="shared" si="72"/>
        <v>23.264240799991736</v>
      </c>
      <c r="S353" s="178" t="str">
        <f t="shared" si="71"/>
        <v>13s/2of32s/R4s(N3,R1)</v>
      </c>
      <c r="Z353" s="57"/>
      <c r="AA353" s="57"/>
      <c r="AB353" s="43"/>
      <c r="AC353" s="26"/>
      <c r="AD353" s="26"/>
      <c r="AE353" s="26"/>
      <c r="AF353" s="26"/>
      <c r="AG353" s="26"/>
      <c r="AH353" s="26"/>
      <c r="AI353" s="26"/>
      <c r="AJ353" s="26"/>
      <c r="AK353" s="26"/>
    </row>
    <row r="354" spans="1:37" ht="15.75" customHeight="1">
      <c r="A354" s="5"/>
      <c r="B354" s="179"/>
      <c r="C354" s="295">
        <v>353</v>
      </c>
      <c r="D354" s="159" t="s">
        <v>285</v>
      </c>
      <c r="E354" s="295"/>
      <c r="F354" s="188" t="s">
        <v>269</v>
      </c>
      <c r="G354" s="292" t="s">
        <v>57</v>
      </c>
      <c r="H354" s="293">
        <v>7.13</v>
      </c>
      <c r="I354" s="294">
        <v>3</v>
      </c>
      <c r="J354" s="150">
        <v>17.8</v>
      </c>
      <c r="K354" s="151">
        <v>49.8</v>
      </c>
      <c r="L354" s="152">
        <f t="shared" si="66"/>
        <v>0.35742971887550207</v>
      </c>
      <c r="M354" s="329">
        <f t="shared" si="67"/>
        <v>53.150119078700101</v>
      </c>
      <c r="N354" s="416">
        <v>41.9</v>
      </c>
      <c r="O354" s="170">
        <f t="shared" si="68"/>
        <v>5.4558204768583449</v>
      </c>
      <c r="P354" s="54">
        <f t="shared" si="69"/>
        <v>3.8136211795380959E-3</v>
      </c>
      <c r="Q354" s="514" t="str">
        <f t="shared" si="70"/>
        <v>3</v>
      </c>
      <c r="R354" s="190">
        <f t="shared" si="72"/>
        <v>21.59935415701127</v>
      </c>
      <c r="S354" s="191" t="str">
        <f t="shared" si="71"/>
        <v>13s/2of32s/R4s(N3,R1)</v>
      </c>
      <c r="Z354" s="57"/>
      <c r="AA354" s="57"/>
      <c r="AB354" s="43"/>
      <c r="AC354" s="26"/>
      <c r="AD354" s="26"/>
      <c r="AE354" s="26"/>
      <c r="AF354" s="26"/>
      <c r="AG354" s="26"/>
      <c r="AH354" s="26"/>
      <c r="AI354" s="26"/>
      <c r="AJ354" s="26"/>
      <c r="AK354" s="26"/>
    </row>
    <row r="355" spans="1:37" ht="15.75" customHeight="1">
      <c r="A355" s="5"/>
      <c r="B355" s="179"/>
      <c r="C355" s="321">
        <v>354</v>
      </c>
      <c r="D355" s="133" t="s">
        <v>285</v>
      </c>
      <c r="E355" s="321" t="s">
        <v>270</v>
      </c>
      <c r="F355" s="174" t="s">
        <v>267</v>
      </c>
      <c r="G355" s="292" t="s">
        <v>127</v>
      </c>
      <c r="H355" s="293">
        <v>8.82</v>
      </c>
      <c r="I355" s="294">
        <v>9</v>
      </c>
      <c r="J355" s="139">
        <v>17.8</v>
      </c>
      <c r="K355" s="140">
        <v>49.8</v>
      </c>
      <c r="L355" s="141">
        <f t="shared" si="66"/>
        <v>0.35742971887550207</v>
      </c>
      <c r="M355" s="325">
        <f t="shared" si="67"/>
        <v>55.063959680357172</v>
      </c>
      <c r="N355" s="357">
        <v>41.9</v>
      </c>
      <c r="O355" s="167">
        <f t="shared" si="68"/>
        <v>3.7301587301587298</v>
      </c>
      <c r="P355" s="40">
        <f t="shared" si="69"/>
        <v>1.2868453494730203</v>
      </c>
      <c r="Q355" s="513" t="str">
        <f t="shared" si="70"/>
        <v>4</v>
      </c>
      <c r="R355" s="358">
        <f t="shared" si="72"/>
        <v>27.948731634906082</v>
      </c>
      <c r="S355" s="250" t="str">
        <f t="shared" si="71"/>
        <v>13s/2of32s/R4s/31s/6x(N6,R1/N3,R2)</v>
      </c>
      <c r="Z355" s="57"/>
      <c r="AA355" s="57"/>
      <c r="AB355" s="43"/>
      <c r="AC355" s="26"/>
      <c r="AD355" s="26"/>
      <c r="AE355" s="26"/>
      <c r="AF355" s="26"/>
      <c r="AG355" s="26"/>
      <c r="AH355" s="26"/>
      <c r="AI355" s="26"/>
      <c r="AJ355" s="26"/>
      <c r="AK355" s="26"/>
    </row>
    <row r="356" spans="1:37" ht="15.75" customHeight="1">
      <c r="A356" s="5"/>
      <c r="B356" s="179"/>
      <c r="C356" s="291">
        <v>355</v>
      </c>
      <c r="D356" s="159" t="s">
        <v>285</v>
      </c>
      <c r="E356" s="291"/>
      <c r="F356" s="182" t="s">
        <v>268</v>
      </c>
      <c r="G356" s="292" t="s">
        <v>127</v>
      </c>
      <c r="H356" s="293">
        <v>4.07</v>
      </c>
      <c r="I356" s="294">
        <v>13</v>
      </c>
      <c r="J356" s="184">
        <v>17.8</v>
      </c>
      <c r="K356" s="185">
        <v>49.8</v>
      </c>
      <c r="L356" s="162">
        <f t="shared" si="66"/>
        <v>0.35742971887550207</v>
      </c>
      <c r="M356" s="386">
        <f t="shared" si="67"/>
        <v>50.612414758436493</v>
      </c>
      <c r="N356" s="289">
        <v>41.9</v>
      </c>
      <c r="O356" s="360">
        <f t="shared" si="68"/>
        <v>7.1007371007371001</v>
      </c>
      <c r="P356" s="112">
        <f t="shared" si="69"/>
        <v>1.0672112082943386E-6</v>
      </c>
      <c r="Q356" s="515" t="str">
        <f t="shared" si="70"/>
        <v>1</v>
      </c>
      <c r="R356" s="177">
        <f t="shared" si="72"/>
        <v>17.83491239115012</v>
      </c>
      <c r="S356" s="178" t="str">
        <f t="shared" si="71"/>
        <v>13s(N3,R1)</v>
      </c>
      <c r="Z356" s="57"/>
      <c r="AA356" s="57"/>
      <c r="AB356" s="43"/>
      <c r="AC356" s="26"/>
      <c r="AD356" s="26"/>
      <c r="AE356" s="26"/>
      <c r="AF356" s="26"/>
      <c r="AG356" s="26"/>
      <c r="AH356" s="26"/>
      <c r="AI356" s="26"/>
      <c r="AJ356" s="26"/>
      <c r="AK356" s="26"/>
    </row>
    <row r="357" spans="1:37" ht="15.75" customHeight="1">
      <c r="A357" s="5"/>
      <c r="B357" s="179"/>
      <c r="C357" s="295">
        <v>356</v>
      </c>
      <c r="D357" s="147" t="s">
        <v>285</v>
      </c>
      <c r="E357" s="295"/>
      <c r="F357" s="188" t="s">
        <v>269</v>
      </c>
      <c r="G357" s="292" t="s">
        <v>127</v>
      </c>
      <c r="H357" s="293">
        <v>5.03</v>
      </c>
      <c r="I357" s="294">
        <v>18</v>
      </c>
      <c r="J357" s="150">
        <v>17.8</v>
      </c>
      <c r="K357" s="151">
        <v>49.8</v>
      </c>
      <c r="L357" s="152">
        <f t="shared" si="66"/>
        <v>0.35742971887550207</v>
      </c>
      <c r="M357" s="329">
        <f t="shared" si="67"/>
        <v>51.271209883130318</v>
      </c>
      <c r="N357" s="416">
        <v>41.9</v>
      </c>
      <c r="O357" s="170">
        <f t="shared" si="68"/>
        <v>4.751491053677932</v>
      </c>
      <c r="P357" s="54">
        <f t="shared" si="69"/>
        <v>5.7400694259002183E-2</v>
      </c>
      <c r="Q357" s="514" t="str">
        <f t="shared" si="70"/>
        <v>4</v>
      </c>
      <c r="R357" s="190">
        <f t="shared" si="72"/>
        <v>23.488467382952003</v>
      </c>
      <c r="S357" s="191" t="str">
        <f t="shared" si="71"/>
        <v>13s/2of32s/R4s/31s(N3,R1)</v>
      </c>
      <c r="Z357" s="57"/>
      <c r="AA357" s="57"/>
      <c r="AB357" s="43"/>
      <c r="AC357" s="26"/>
      <c r="AD357" s="26"/>
      <c r="AE357" s="26"/>
      <c r="AF357" s="26"/>
      <c r="AG357" s="26"/>
      <c r="AH357" s="26"/>
      <c r="AI357" s="26"/>
      <c r="AJ357" s="26"/>
      <c r="AK357" s="26"/>
    </row>
    <row r="358" spans="1:37" ht="15.75" customHeight="1">
      <c r="A358" s="5"/>
      <c r="B358" s="179"/>
      <c r="C358" s="321">
        <v>357</v>
      </c>
      <c r="D358" s="133" t="s">
        <v>285</v>
      </c>
      <c r="E358" s="408" t="s">
        <v>271</v>
      </c>
      <c r="F358" s="182" t="s">
        <v>272</v>
      </c>
      <c r="G358" s="292" t="s">
        <v>277</v>
      </c>
      <c r="H358" s="293">
        <v>7.55</v>
      </c>
      <c r="I358" s="294">
        <v>1</v>
      </c>
      <c r="J358" s="139">
        <v>17.8</v>
      </c>
      <c r="K358" s="140">
        <v>49.8</v>
      </c>
      <c r="L358" s="141">
        <f t="shared" si="66"/>
        <v>0.35742971887550207</v>
      </c>
      <c r="M358" s="325">
        <f t="shared" si="67"/>
        <v>53.593905399774705</v>
      </c>
      <c r="N358" s="357">
        <v>41.9</v>
      </c>
      <c r="O358" s="167">
        <f t="shared" si="68"/>
        <v>5.4172185430463573</v>
      </c>
      <c r="P358" s="40">
        <f t="shared" si="69"/>
        <v>4.4788267936413106E-3</v>
      </c>
      <c r="Q358" s="513" t="str">
        <f t="shared" si="70"/>
        <v>3</v>
      </c>
      <c r="R358" s="358">
        <f t="shared" si="72"/>
        <v>22.672064308306819</v>
      </c>
      <c r="S358" s="250" t="str">
        <f t="shared" si="71"/>
        <v>13s/2of32s/R4s(N3,R1)</v>
      </c>
      <c r="Z358" s="57"/>
      <c r="AA358" s="57"/>
      <c r="AB358" s="43"/>
      <c r="AC358" s="26"/>
      <c r="AD358" s="26"/>
      <c r="AE358" s="26"/>
      <c r="AF358" s="26"/>
      <c r="AG358" s="26"/>
      <c r="AH358" s="26"/>
      <c r="AI358" s="26"/>
      <c r="AJ358" s="26"/>
      <c r="AK358" s="26"/>
    </row>
    <row r="359" spans="1:37" ht="15.75" customHeight="1">
      <c r="A359" s="5"/>
      <c r="B359" s="179"/>
      <c r="C359" s="291">
        <v>358</v>
      </c>
      <c r="D359" s="159" t="s">
        <v>285</v>
      </c>
      <c r="E359" s="291"/>
      <c r="F359" s="182" t="s">
        <v>274</v>
      </c>
      <c r="G359" s="292" t="s">
        <v>279</v>
      </c>
      <c r="H359" s="293">
        <v>9.64</v>
      </c>
      <c r="I359" s="294">
        <v>0</v>
      </c>
      <c r="J359" s="184">
        <v>17.8</v>
      </c>
      <c r="K359" s="185">
        <v>49.8</v>
      </c>
      <c r="L359" s="162">
        <f t="shared" si="66"/>
        <v>0.35742971887550207</v>
      </c>
      <c r="M359" s="386">
        <f t="shared" si="67"/>
        <v>56.110086354594053</v>
      </c>
      <c r="N359" s="289">
        <v>41.9</v>
      </c>
      <c r="O359" s="360">
        <f t="shared" si="68"/>
        <v>4.3464730290456428</v>
      </c>
      <c r="P359" s="112">
        <f t="shared" si="69"/>
        <v>0.22103236908759258</v>
      </c>
      <c r="Q359" s="515" t="str">
        <f t="shared" si="70"/>
        <v>4</v>
      </c>
      <c r="R359" s="177">
        <f t="shared" si="72"/>
        <v>28.92</v>
      </c>
      <c r="S359" s="178" t="str">
        <f t="shared" si="71"/>
        <v>13s/2of32s/R4s/31s(N3,R1)</v>
      </c>
      <c r="Z359" s="57"/>
      <c r="AA359" s="57"/>
      <c r="AB359" s="43"/>
      <c r="AC359" s="26"/>
      <c r="AD359" s="26"/>
      <c r="AE359" s="26"/>
      <c r="AF359" s="26"/>
      <c r="AG359" s="26"/>
      <c r="AH359" s="26"/>
      <c r="AI359" s="26"/>
      <c r="AJ359" s="26"/>
      <c r="AK359" s="26"/>
    </row>
    <row r="360" spans="1:37" ht="15.75" customHeight="1">
      <c r="A360" s="5"/>
      <c r="B360" s="145"/>
      <c r="C360" s="295">
        <v>359</v>
      </c>
      <c r="D360" s="147" t="s">
        <v>285</v>
      </c>
      <c r="E360" s="291"/>
      <c r="F360" s="182" t="s">
        <v>276</v>
      </c>
      <c r="G360" s="292" t="s">
        <v>280</v>
      </c>
      <c r="H360" s="293">
        <v>10.75</v>
      </c>
      <c r="I360" s="294">
        <v>2</v>
      </c>
      <c r="J360" s="150">
        <v>17.8</v>
      </c>
      <c r="K360" s="151">
        <v>49.8</v>
      </c>
      <c r="L360" s="152">
        <f t="shared" si="66"/>
        <v>0.35742971887550207</v>
      </c>
      <c r="M360" s="329">
        <f t="shared" si="67"/>
        <v>57.638831424656765</v>
      </c>
      <c r="N360" s="416">
        <v>41.9</v>
      </c>
      <c r="O360" s="170">
        <f t="shared" si="68"/>
        <v>3.7116279069767439</v>
      </c>
      <c r="P360" s="54">
        <f t="shared" si="69"/>
        <v>1.3496192765064641</v>
      </c>
      <c r="Q360" s="514" t="str">
        <f t="shared" si="70"/>
        <v>4</v>
      </c>
      <c r="R360" s="190">
        <f t="shared" si="72"/>
        <v>32.311955991552104</v>
      </c>
      <c r="S360" s="191" t="str">
        <f t="shared" si="71"/>
        <v>13s/2of32s/R4s/31s/6x(N6,R1/N3,R2)</v>
      </c>
      <c r="Z360" s="57"/>
      <c r="AA360" s="57"/>
      <c r="AB360" s="43"/>
      <c r="AC360" s="26"/>
      <c r="AD360" s="26"/>
      <c r="AE360" s="26"/>
      <c r="AF360" s="26"/>
      <c r="AG360" s="26"/>
      <c r="AH360" s="26"/>
      <c r="AI360" s="26"/>
      <c r="AJ360" s="26"/>
      <c r="AK360" s="26"/>
    </row>
    <row r="361" spans="1:37" ht="15.75" customHeight="1">
      <c r="A361" s="5"/>
      <c r="B361" s="131">
        <v>138</v>
      </c>
      <c r="C361" s="321">
        <v>360</v>
      </c>
      <c r="D361" s="133" t="s">
        <v>286</v>
      </c>
      <c r="E361" s="321" t="s">
        <v>266</v>
      </c>
      <c r="F361" s="174" t="s">
        <v>267</v>
      </c>
      <c r="G361" s="292" t="s">
        <v>85</v>
      </c>
      <c r="H361" s="293">
        <v>4.5</v>
      </c>
      <c r="I361" s="294">
        <v>2</v>
      </c>
      <c r="J361" s="139">
        <v>17.100000000000001</v>
      </c>
      <c r="K361" s="140">
        <v>32.799999999999997</v>
      </c>
      <c r="L361" s="141">
        <f t="shared" si="66"/>
        <v>0.52134146341463428</v>
      </c>
      <c r="M361" s="325">
        <f t="shared" si="67"/>
        <v>49.012542394778919</v>
      </c>
      <c r="N361" s="409">
        <v>23.35</v>
      </c>
      <c r="O361" s="167">
        <f t="shared" si="68"/>
        <v>4.7444444444444445</v>
      </c>
      <c r="P361" s="40">
        <f t="shared" si="69"/>
        <v>5.8839985360148457E-2</v>
      </c>
      <c r="Q361" s="513" t="str">
        <f t="shared" si="70"/>
        <v>4</v>
      </c>
      <c r="R361" s="358">
        <f t="shared" si="72"/>
        <v>13.647344063956181</v>
      </c>
      <c r="S361" s="250" t="str">
        <f t="shared" si="71"/>
        <v>13s/2of32s/R4s/31s(N3,R1)</v>
      </c>
      <c r="Z361" s="57"/>
      <c r="AA361" s="57"/>
      <c r="AB361" s="43"/>
      <c r="AC361" s="26"/>
      <c r="AD361" s="26"/>
      <c r="AE361" s="26"/>
      <c r="AF361" s="26"/>
      <c r="AG361" s="26"/>
      <c r="AH361" s="26"/>
      <c r="AI361" s="26"/>
      <c r="AJ361" s="26"/>
      <c r="AK361" s="26"/>
    </row>
    <row r="362" spans="1:37" ht="15.75" customHeight="1">
      <c r="A362" s="5"/>
      <c r="B362" s="179"/>
      <c r="C362" s="291">
        <v>361</v>
      </c>
      <c r="D362" s="159" t="s">
        <v>286</v>
      </c>
      <c r="E362" s="291"/>
      <c r="F362" s="182" t="s">
        <v>268</v>
      </c>
      <c r="G362" s="292" t="s">
        <v>75</v>
      </c>
      <c r="H362" s="293">
        <v>2.06</v>
      </c>
      <c r="I362" s="294">
        <v>0</v>
      </c>
      <c r="J362" s="184">
        <v>17.100000000000001</v>
      </c>
      <c r="K362" s="185">
        <v>32.799999999999997</v>
      </c>
      <c r="L362" s="162">
        <f t="shared" si="66"/>
        <v>0.52134146341463428</v>
      </c>
      <c r="M362" s="386">
        <f t="shared" si="67"/>
        <v>47.741480282035667</v>
      </c>
      <c r="N362" s="410">
        <v>23.35</v>
      </c>
      <c r="O362" s="360">
        <f t="shared" si="68"/>
        <v>11.33495145631068</v>
      </c>
      <c r="P362" s="112">
        <f t="shared" si="69"/>
        <v>0</v>
      </c>
      <c r="Q362" s="515" t="str">
        <f t="shared" si="70"/>
        <v>1</v>
      </c>
      <c r="R362" s="177">
        <f t="shared" si="72"/>
        <v>6.18</v>
      </c>
      <c r="S362" s="178" t="str">
        <f t="shared" si="71"/>
        <v>13s(N3,R1)</v>
      </c>
      <c r="Z362" s="26"/>
      <c r="AA362" s="57"/>
      <c r="AB362" s="43"/>
      <c r="AC362" s="26"/>
      <c r="AD362" s="26"/>
      <c r="AE362" s="26"/>
      <c r="AF362" s="26"/>
      <c r="AG362" s="26"/>
      <c r="AH362" s="26"/>
      <c r="AI362" s="26"/>
      <c r="AJ362" s="26"/>
      <c r="AK362" s="26"/>
    </row>
    <row r="363" spans="1:37" ht="15.75" customHeight="1">
      <c r="A363" s="5"/>
      <c r="B363" s="179"/>
      <c r="C363" s="295">
        <v>362</v>
      </c>
      <c r="D363" s="147" t="s">
        <v>286</v>
      </c>
      <c r="E363" s="295"/>
      <c r="F363" s="188" t="s">
        <v>269</v>
      </c>
      <c r="G363" s="292" t="s">
        <v>57</v>
      </c>
      <c r="H363" s="293">
        <v>2.41</v>
      </c>
      <c r="I363" s="294">
        <v>0</v>
      </c>
      <c r="J363" s="150">
        <v>17.100000000000001</v>
      </c>
      <c r="K363" s="151">
        <v>32.799999999999997</v>
      </c>
      <c r="L363" s="152">
        <f t="shared" si="66"/>
        <v>0.52134146341463428</v>
      </c>
      <c r="M363" s="329">
        <f t="shared" si="67"/>
        <v>47.867204910251445</v>
      </c>
      <c r="N363" s="411">
        <v>23.35</v>
      </c>
      <c r="O363" s="170">
        <f t="shared" si="68"/>
        <v>9.6887966804979246</v>
      </c>
      <c r="P363" s="54">
        <f t="shared" si="69"/>
        <v>1.1102230246251565E-14</v>
      </c>
      <c r="Q363" s="514" t="str">
        <f t="shared" si="70"/>
        <v>1</v>
      </c>
      <c r="R363" s="190">
        <f t="shared" si="72"/>
        <v>7.23</v>
      </c>
      <c r="S363" s="191" t="str">
        <f t="shared" si="71"/>
        <v>13s(N3,R1)</v>
      </c>
      <c r="Z363" s="26"/>
      <c r="AA363" s="57"/>
      <c r="AB363" s="43"/>
      <c r="AC363" s="26"/>
      <c r="AD363" s="26"/>
      <c r="AE363" s="26"/>
      <c r="AF363" s="26"/>
      <c r="AG363" s="26"/>
      <c r="AH363" s="26"/>
      <c r="AI363" s="26"/>
      <c r="AJ363" s="26"/>
      <c r="AK363" s="26"/>
    </row>
    <row r="364" spans="1:37" ht="15.75" customHeight="1">
      <c r="A364" s="5"/>
      <c r="B364" s="179"/>
      <c r="C364" s="321">
        <v>363</v>
      </c>
      <c r="D364" s="133" t="s">
        <v>286</v>
      </c>
      <c r="E364" s="321" t="s">
        <v>270</v>
      </c>
      <c r="F364" s="174" t="s">
        <v>267</v>
      </c>
      <c r="G364" s="292" t="s">
        <v>127</v>
      </c>
      <c r="H364" s="293">
        <v>4.28</v>
      </c>
      <c r="I364" s="294">
        <v>1</v>
      </c>
      <c r="J364" s="139">
        <v>17.100000000000001</v>
      </c>
      <c r="K364" s="140">
        <v>32.799999999999997</v>
      </c>
      <c r="L364" s="141">
        <f t="shared" si="66"/>
        <v>0.52134146341463428</v>
      </c>
      <c r="M364" s="325">
        <f t="shared" si="67"/>
        <v>48.860909149134756</v>
      </c>
      <c r="N364" s="409">
        <v>23.35</v>
      </c>
      <c r="O364" s="167">
        <f t="shared" si="68"/>
        <v>5.22196261682243</v>
      </c>
      <c r="P364" s="40">
        <f t="shared" si="69"/>
        <v>9.8840147260137456E-3</v>
      </c>
      <c r="Q364" s="513" t="str">
        <f t="shared" si="70"/>
        <v>3</v>
      </c>
      <c r="R364" s="358">
        <f t="shared" si="72"/>
        <v>12.878881939050455</v>
      </c>
      <c r="S364" s="250" t="str">
        <f t="shared" si="71"/>
        <v>13s/2of32s/R4s(N3,R1)</v>
      </c>
      <c r="Z364" s="26"/>
      <c r="AA364" s="57"/>
      <c r="AB364" s="43"/>
      <c r="AC364" s="26"/>
      <c r="AD364" s="26"/>
      <c r="AE364" s="26"/>
      <c r="AF364" s="26"/>
      <c r="AG364" s="26"/>
      <c r="AH364" s="26"/>
      <c r="AI364" s="26"/>
      <c r="AJ364" s="26"/>
      <c r="AK364" s="26"/>
    </row>
    <row r="365" spans="1:37" ht="15.75" customHeight="1">
      <c r="A365" s="5"/>
      <c r="B365" s="179"/>
      <c r="C365" s="291">
        <v>364</v>
      </c>
      <c r="D365" s="159" t="s">
        <v>286</v>
      </c>
      <c r="E365" s="291"/>
      <c r="F365" s="182" t="s">
        <v>268</v>
      </c>
      <c r="G365" s="292" t="s">
        <v>127</v>
      </c>
      <c r="H365" s="293">
        <v>1.67</v>
      </c>
      <c r="I365" s="294">
        <v>0</v>
      </c>
      <c r="J365" s="184">
        <v>17.100000000000001</v>
      </c>
      <c r="K365" s="185">
        <v>32.799999999999997</v>
      </c>
      <c r="L365" s="162">
        <f t="shared" si="66"/>
        <v>0.52134146341463428</v>
      </c>
      <c r="M365" s="386">
        <f t="shared" si="67"/>
        <v>47.624281500931865</v>
      </c>
      <c r="N365" s="410">
        <v>23.35</v>
      </c>
      <c r="O365" s="360">
        <f t="shared" si="68"/>
        <v>13.982035928143715</v>
      </c>
      <c r="P365" s="112">
        <f t="shared" si="69"/>
        <v>0</v>
      </c>
      <c r="Q365" s="515" t="str">
        <f t="shared" si="70"/>
        <v>1</v>
      </c>
      <c r="R365" s="177">
        <f t="shared" si="72"/>
        <v>5.01</v>
      </c>
      <c r="S365" s="178" t="str">
        <f t="shared" si="71"/>
        <v>13s(N3,R1)</v>
      </c>
      <c r="Z365" s="26"/>
      <c r="AA365" s="57"/>
      <c r="AB365" s="43"/>
      <c r="AC365" s="26"/>
      <c r="AD365" s="26"/>
      <c r="AE365" s="26"/>
      <c r="AF365" s="26"/>
      <c r="AG365" s="26"/>
      <c r="AH365" s="26"/>
      <c r="AI365" s="26"/>
      <c r="AJ365" s="26"/>
      <c r="AK365" s="26"/>
    </row>
    <row r="366" spans="1:37" ht="15.75" customHeight="1">
      <c r="A366" s="5"/>
      <c r="B366" s="179"/>
      <c r="C366" s="295">
        <v>365</v>
      </c>
      <c r="D366" s="147" t="s">
        <v>286</v>
      </c>
      <c r="E366" s="295"/>
      <c r="F366" s="188" t="s">
        <v>269</v>
      </c>
      <c r="G366" s="292" t="s">
        <v>127</v>
      </c>
      <c r="H366" s="293">
        <v>1.62</v>
      </c>
      <c r="I366" s="294">
        <v>0</v>
      </c>
      <c r="J366" s="150">
        <v>17.100000000000001</v>
      </c>
      <c r="K366" s="151">
        <v>32.799999999999997</v>
      </c>
      <c r="L366" s="152">
        <f t="shared" si="66"/>
        <v>0.52134146341463428</v>
      </c>
      <c r="M366" s="329">
        <f t="shared" si="67"/>
        <v>47.611010303080107</v>
      </c>
      <c r="N366" s="411">
        <v>23.35</v>
      </c>
      <c r="O366" s="170">
        <f t="shared" si="68"/>
        <v>14.413580246913581</v>
      </c>
      <c r="P366" s="54">
        <f t="shared" si="69"/>
        <v>0</v>
      </c>
      <c r="Q366" s="514" t="str">
        <f t="shared" si="70"/>
        <v>1</v>
      </c>
      <c r="R366" s="190">
        <f t="shared" si="72"/>
        <v>4.8600000000000003</v>
      </c>
      <c r="S366" s="191" t="str">
        <f t="shared" si="71"/>
        <v>13s(N3,R1)</v>
      </c>
      <c r="Y366" s="57"/>
      <c r="Z366" s="57"/>
      <c r="AA366" s="57"/>
      <c r="AB366" s="43"/>
      <c r="AC366" s="26"/>
      <c r="AD366" s="26"/>
      <c r="AE366" s="26"/>
      <c r="AF366" s="26"/>
      <c r="AG366" s="26"/>
      <c r="AH366" s="26"/>
      <c r="AI366" s="26"/>
      <c r="AJ366" s="26"/>
      <c r="AK366" s="26"/>
    </row>
    <row r="367" spans="1:37" ht="15.75" customHeight="1">
      <c r="A367" s="5"/>
      <c r="B367" s="179"/>
      <c r="C367" s="321">
        <v>366</v>
      </c>
      <c r="D367" s="133" t="s">
        <v>286</v>
      </c>
      <c r="E367" s="408" t="s">
        <v>271</v>
      </c>
      <c r="F367" s="182" t="s">
        <v>272</v>
      </c>
      <c r="G367" s="292" t="s">
        <v>277</v>
      </c>
      <c r="H367" s="293">
        <v>1.07</v>
      </c>
      <c r="I367" s="294">
        <v>0</v>
      </c>
      <c r="J367" s="139">
        <v>17.100000000000001</v>
      </c>
      <c r="K367" s="140">
        <v>32.799999999999997</v>
      </c>
      <c r="L367" s="141">
        <f t="shared" si="66"/>
        <v>0.52134146341463428</v>
      </c>
      <c r="M367" s="325">
        <f t="shared" si="67"/>
        <v>47.491483527891617</v>
      </c>
      <c r="N367" s="409">
        <v>23.35</v>
      </c>
      <c r="O367" s="167">
        <f t="shared" si="68"/>
        <v>21.822429906542055</v>
      </c>
      <c r="P367" s="40">
        <f t="shared" si="69"/>
        <v>0</v>
      </c>
      <c r="Q367" s="513" t="str">
        <f t="shared" si="70"/>
        <v>1</v>
      </c>
      <c r="R367" s="358">
        <f t="shared" si="72"/>
        <v>3.21</v>
      </c>
      <c r="S367" s="250" t="str">
        <f t="shared" si="71"/>
        <v>13s(N3,R1)</v>
      </c>
      <c r="T367" s="57"/>
      <c r="U367" s="57"/>
      <c r="V367" s="57"/>
      <c r="W367" s="57"/>
      <c r="X367" s="57"/>
      <c r="Y367" s="57"/>
      <c r="Z367" s="57"/>
      <c r="AA367" s="57"/>
      <c r="AB367" s="43"/>
      <c r="AC367" s="26"/>
      <c r="AD367" s="26"/>
      <c r="AE367" s="26"/>
      <c r="AF367" s="26"/>
      <c r="AG367" s="26"/>
      <c r="AH367" s="26"/>
      <c r="AI367" s="26"/>
      <c r="AJ367" s="26"/>
      <c r="AK367" s="26"/>
    </row>
    <row r="368" spans="1:37" ht="15.75" customHeight="1">
      <c r="A368" s="5"/>
      <c r="B368" s="179"/>
      <c r="C368" s="291">
        <v>367</v>
      </c>
      <c r="D368" s="159" t="s">
        <v>286</v>
      </c>
      <c r="E368" s="291"/>
      <c r="F368" s="182" t="s">
        <v>274</v>
      </c>
      <c r="G368" s="292" t="s">
        <v>279</v>
      </c>
      <c r="H368" s="293">
        <v>3.55</v>
      </c>
      <c r="I368" s="294">
        <v>1</v>
      </c>
      <c r="J368" s="184">
        <v>17.100000000000001</v>
      </c>
      <c r="K368" s="185">
        <v>32.799999999999997</v>
      </c>
      <c r="L368" s="162">
        <f t="shared" si="66"/>
        <v>0.52134146341463428</v>
      </c>
      <c r="M368" s="386">
        <f t="shared" si="67"/>
        <v>48.409420983936599</v>
      </c>
      <c r="N368" s="410">
        <v>23.35</v>
      </c>
      <c r="O368" s="360">
        <f t="shared" si="68"/>
        <v>6.2957746478873249</v>
      </c>
      <c r="P368" s="112">
        <f t="shared" si="69"/>
        <v>8.1023695575055399E-5</v>
      </c>
      <c r="Q368" s="515" t="str">
        <f t="shared" si="70"/>
        <v>1</v>
      </c>
      <c r="R368" s="177">
        <f t="shared" si="72"/>
        <v>10.696845329348275</v>
      </c>
      <c r="S368" s="178" t="str">
        <f t="shared" si="71"/>
        <v>13s(N3,R1)</v>
      </c>
      <c r="T368" s="57"/>
      <c r="U368" s="57"/>
      <c r="V368" s="57"/>
      <c r="W368" s="57"/>
      <c r="X368" s="57"/>
      <c r="Y368" s="57"/>
      <c r="Z368" s="57"/>
      <c r="AA368" s="57"/>
      <c r="AB368" s="43"/>
      <c r="AC368" s="26"/>
      <c r="AD368" s="26"/>
      <c r="AE368" s="26"/>
      <c r="AF368" s="26"/>
      <c r="AG368" s="26"/>
      <c r="AH368" s="26"/>
      <c r="AI368" s="26"/>
      <c r="AJ368" s="26"/>
      <c r="AK368" s="26"/>
    </row>
    <row r="369" spans="1:37" ht="15.75" customHeight="1">
      <c r="A369" s="5"/>
      <c r="B369" s="145"/>
      <c r="C369" s="295">
        <v>368</v>
      </c>
      <c r="D369" s="147" t="s">
        <v>286</v>
      </c>
      <c r="E369" s="291"/>
      <c r="F369" s="182" t="s">
        <v>276</v>
      </c>
      <c r="G369" s="292" t="s">
        <v>280</v>
      </c>
      <c r="H369" s="293">
        <v>3.71</v>
      </c>
      <c r="I369" s="294">
        <v>1</v>
      </c>
      <c r="J369" s="150">
        <v>17.100000000000001</v>
      </c>
      <c r="K369" s="151">
        <v>32.799999999999997</v>
      </c>
      <c r="L369" s="152">
        <f t="shared" si="66"/>
        <v>0.52134146341463428</v>
      </c>
      <c r="M369" s="329">
        <f t="shared" si="67"/>
        <v>48.501513843590494</v>
      </c>
      <c r="N369" s="411">
        <v>23.35</v>
      </c>
      <c r="O369" s="170">
        <f t="shared" si="68"/>
        <v>6.0242587601078172</v>
      </c>
      <c r="P369" s="54">
        <f t="shared" si="69"/>
        <v>3.0303769021911009E-4</v>
      </c>
      <c r="Q369" s="514" t="str">
        <f t="shared" si="70"/>
        <v>1</v>
      </c>
      <c r="R369" s="190">
        <f t="shared" si="72"/>
        <v>11.174833332090461</v>
      </c>
      <c r="S369" s="191" t="str">
        <f t="shared" si="71"/>
        <v>13s(N3,R1)</v>
      </c>
      <c r="T369" s="57"/>
      <c r="U369" s="57"/>
      <c r="V369" s="57"/>
      <c r="W369" s="57"/>
      <c r="X369" s="57"/>
      <c r="Y369" s="57"/>
      <c r="Z369" s="57"/>
      <c r="AA369" s="57"/>
      <c r="AB369" s="43"/>
      <c r="AC369" s="26"/>
      <c r="AD369" s="26"/>
      <c r="AE369" s="26"/>
      <c r="AF369" s="26"/>
      <c r="AG369" s="26"/>
      <c r="AH369" s="26"/>
      <c r="AI369" s="26"/>
      <c r="AJ369" s="26"/>
      <c r="AK369" s="26"/>
    </row>
    <row r="370" spans="1:37" ht="15.75" customHeight="1">
      <c r="A370" s="5"/>
      <c r="B370" s="131">
        <v>139</v>
      </c>
      <c r="C370" s="321">
        <v>369</v>
      </c>
      <c r="D370" s="133" t="s">
        <v>287</v>
      </c>
      <c r="E370" s="321" t="s">
        <v>266</v>
      </c>
      <c r="F370" s="174" t="s">
        <v>267</v>
      </c>
      <c r="G370" s="292" t="s">
        <v>85</v>
      </c>
      <c r="H370" s="293">
        <v>7.98</v>
      </c>
      <c r="I370" s="294">
        <v>1</v>
      </c>
      <c r="J370" s="139">
        <v>21</v>
      </c>
      <c r="K370" s="140">
        <v>76.400000000000006</v>
      </c>
      <c r="L370" s="141">
        <f t="shared" si="66"/>
        <v>0.27486910994764396</v>
      </c>
      <c r="M370" s="325">
        <f t="shared" si="67"/>
        <v>62.270060617282205</v>
      </c>
      <c r="N370" s="409">
        <v>37.1</v>
      </c>
      <c r="O370" s="167">
        <f t="shared" si="68"/>
        <v>4.5238095238095237</v>
      </c>
      <c r="P370" s="40">
        <f t="shared" si="69"/>
        <v>0.12480677113843042</v>
      </c>
      <c r="Q370" s="513" t="str">
        <f t="shared" si="70"/>
        <v>4</v>
      </c>
      <c r="R370" s="358">
        <f t="shared" si="72"/>
        <v>23.960876444737995</v>
      </c>
      <c r="S370" s="250" t="str">
        <f t="shared" si="71"/>
        <v>13s/2of32s/R4s/31s(N3,R1)</v>
      </c>
      <c r="T370" s="57"/>
      <c r="U370" s="57"/>
      <c r="V370" s="57"/>
      <c r="W370" s="57"/>
      <c r="X370" s="57"/>
      <c r="Y370" s="57"/>
      <c r="Z370" s="57"/>
      <c r="AA370" s="57"/>
      <c r="AB370" s="43"/>
      <c r="AC370" s="26"/>
      <c r="AD370" s="26"/>
      <c r="AE370" s="26"/>
      <c r="AF370" s="26"/>
      <c r="AG370" s="26"/>
      <c r="AH370" s="26"/>
      <c r="AI370" s="26"/>
      <c r="AJ370" s="26"/>
      <c r="AK370" s="26"/>
    </row>
    <row r="371" spans="1:37" ht="15.75" customHeight="1">
      <c r="A371" s="5"/>
      <c r="B371" s="179"/>
      <c r="C371" s="291">
        <v>370</v>
      </c>
      <c r="D371" s="159" t="s">
        <v>287</v>
      </c>
      <c r="E371" s="291"/>
      <c r="F371" s="182" t="s">
        <v>268</v>
      </c>
      <c r="G371" s="292" t="s">
        <v>75</v>
      </c>
      <c r="H371" s="293">
        <v>7.22</v>
      </c>
      <c r="I371" s="294">
        <v>1</v>
      </c>
      <c r="J371" s="184">
        <v>21</v>
      </c>
      <c r="K371" s="185">
        <v>76.400000000000006</v>
      </c>
      <c r="L371" s="162">
        <f t="shared" ref="L371:L398" si="73">J371/K371</f>
        <v>0.27486910994764396</v>
      </c>
      <c r="M371" s="386">
        <f t="shared" ref="M371:M398" si="74">SQRT(POWER(H371,2)+POWER(J371,2))*1.96*SQRT(2)</f>
        <v>61.553262487702469</v>
      </c>
      <c r="N371" s="410">
        <v>37.1</v>
      </c>
      <c r="O371" s="360">
        <f t="shared" ref="O371:O398" si="75">(N371-I371)/H371</f>
        <v>5</v>
      </c>
      <c r="P371" s="112">
        <f t="shared" ref="P371:P398" si="76" xml:space="preserve"> ((1-NORMSDIST(O371-1.5))*1000000)/10000</f>
        <v>2.3262907903420782E-2</v>
      </c>
      <c r="Q371" s="515" t="str">
        <f t="shared" ref="Q371:Q398" si="77">IF(O371&gt;6,"1",(IF(O371&gt;6,"1",IF(O371=6,"2",IF(O371&gt;=5,"3",IF(O371&gt;=3.7,"4",IF(O371&gt;=3.5,"5", IF(O371&gt;=3,"6", IF(O371&gt;=2.5,"7", IF(O371&gt;=2,"8",IF(O371&gt;=1.5,"9",IF(O371&gt;=1,"10","UN"))))))))))))</f>
        <v>3</v>
      </c>
      <c r="R371" s="177">
        <f t="shared" si="72"/>
        <v>21.683071738109433</v>
      </c>
      <c r="S371" s="178" t="str">
        <f t="shared" ref="S371:S398" si="78">IF(O371&gt;=6,"13s(N3,R1)",(IF(O371&gt;=6,"13s(N3,R1)",IF(O371&gt;=5,"13s/2of32s/R4s(N3,R1)",IF(O371&gt;=4,"13s/2of32s/R4s/31s(N3,R1)",IF(O371&gt;=3,"13s/2of32s/R4s/31s/6x(N6,R1/N3,R2)",IF(O371&gt;=2,"13s/2of32s/R4s/31s/12x(N6,R2)","Unaceptable")))))))</f>
        <v>13s/2of32s/R4s(N3,R1)</v>
      </c>
      <c r="T371" s="57"/>
      <c r="U371" s="57"/>
      <c r="V371" s="57"/>
      <c r="W371" s="57"/>
      <c r="X371" s="57"/>
      <c r="Y371" s="57"/>
      <c r="Z371" s="57"/>
      <c r="AA371" s="43"/>
      <c r="AB371" s="43"/>
      <c r="AC371" s="26"/>
      <c r="AD371" s="26"/>
      <c r="AE371" s="26"/>
      <c r="AF371" s="26"/>
      <c r="AG371" s="26"/>
      <c r="AH371" s="26"/>
      <c r="AI371" s="26"/>
      <c r="AJ371" s="26"/>
      <c r="AK371" s="26"/>
    </row>
    <row r="372" spans="1:37" ht="15.75" customHeight="1">
      <c r="A372" s="5"/>
      <c r="B372" s="179"/>
      <c r="C372" s="295">
        <v>371</v>
      </c>
      <c r="D372" s="147" t="s">
        <v>287</v>
      </c>
      <c r="E372" s="295"/>
      <c r="F372" s="188" t="s">
        <v>269</v>
      </c>
      <c r="G372" s="292" t="s">
        <v>57</v>
      </c>
      <c r="H372" s="293">
        <v>6.43</v>
      </c>
      <c r="I372" s="294">
        <v>0</v>
      </c>
      <c r="J372" s="150">
        <v>21</v>
      </c>
      <c r="K372" s="151">
        <v>76.400000000000006</v>
      </c>
      <c r="L372" s="152">
        <f t="shared" si="73"/>
        <v>0.27486910994764396</v>
      </c>
      <c r="M372" s="329">
        <f t="shared" si="74"/>
        <v>60.876533538630468</v>
      </c>
      <c r="N372" s="411">
        <v>37.1</v>
      </c>
      <c r="O372" s="170">
        <f t="shared" si="75"/>
        <v>5.7698289269051326</v>
      </c>
      <c r="P372" s="54">
        <f t="shared" si="76"/>
        <v>9.7811477837161931E-4</v>
      </c>
      <c r="Q372" s="514" t="str">
        <f t="shared" si="77"/>
        <v>3</v>
      </c>
      <c r="R372" s="190">
        <f t="shared" si="72"/>
        <v>19.29</v>
      </c>
      <c r="S372" s="191" t="str">
        <f t="shared" si="78"/>
        <v>13s/2of32s/R4s(N3,R1)</v>
      </c>
      <c r="T372" s="57"/>
      <c r="U372" s="57"/>
      <c r="V372" s="57"/>
      <c r="W372" s="57"/>
      <c r="X372" s="57"/>
      <c r="Y372" s="57"/>
      <c r="Z372" s="57"/>
      <c r="AA372" s="43"/>
      <c r="AB372" s="43"/>
      <c r="AC372" s="26"/>
      <c r="AD372" s="26"/>
      <c r="AE372" s="26"/>
      <c r="AF372" s="26"/>
      <c r="AG372" s="26"/>
      <c r="AH372" s="26"/>
      <c r="AI372" s="26"/>
      <c r="AJ372" s="26"/>
      <c r="AK372" s="26"/>
    </row>
    <row r="373" spans="1:37" ht="15.75" customHeight="1">
      <c r="A373" s="5"/>
      <c r="B373" s="179"/>
      <c r="C373" s="321">
        <v>372</v>
      </c>
      <c r="D373" s="133" t="s">
        <v>287</v>
      </c>
      <c r="E373" s="321" t="s">
        <v>270</v>
      </c>
      <c r="F373" s="174" t="s">
        <v>267</v>
      </c>
      <c r="G373" s="292" t="s">
        <v>127</v>
      </c>
      <c r="H373" s="293">
        <v>7.11</v>
      </c>
      <c r="I373" s="294">
        <v>1</v>
      </c>
      <c r="J373" s="139">
        <v>21</v>
      </c>
      <c r="K373" s="140">
        <v>76.400000000000006</v>
      </c>
      <c r="L373" s="141">
        <f t="shared" si="73"/>
        <v>0.27486910994764396</v>
      </c>
      <c r="M373" s="325">
        <f t="shared" si="74"/>
        <v>61.454805302107999</v>
      </c>
      <c r="N373" s="409">
        <v>37.1</v>
      </c>
      <c r="O373" s="167">
        <f t="shared" si="75"/>
        <v>5.0773558368495078</v>
      </c>
      <c r="P373" s="40">
        <f t="shared" si="76"/>
        <v>1.7354376653433423E-2</v>
      </c>
      <c r="Q373" s="513" t="str">
        <f t="shared" si="77"/>
        <v>3</v>
      </c>
      <c r="R373" s="358">
        <f t="shared" si="72"/>
        <v>21.353428296177643</v>
      </c>
      <c r="S373" s="250" t="str">
        <f t="shared" si="78"/>
        <v>13s/2of32s/R4s(N3,R1)</v>
      </c>
      <c r="T373" s="57"/>
      <c r="U373" s="57"/>
      <c r="V373" s="57"/>
      <c r="W373" s="57"/>
      <c r="X373" s="57"/>
      <c r="Y373" s="57"/>
      <c r="Z373" s="57"/>
      <c r="AA373" s="396"/>
      <c r="AB373" s="396"/>
      <c r="AD373" s="26"/>
      <c r="AE373" s="26"/>
      <c r="AF373" s="26"/>
      <c r="AG373" s="26"/>
      <c r="AH373" s="26"/>
      <c r="AI373" s="26"/>
      <c r="AJ373" s="26"/>
      <c r="AK373" s="26"/>
    </row>
    <row r="374" spans="1:37" ht="15.75" customHeight="1">
      <c r="A374" s="5"/>
      <c r="B374" s="179"/>
      <c r="C374" s="291">
        <v>373</v>
      </c>
      <c r="D374" s="159" t="s">
        <v>287</v>
      </c>
      <c r="E374" s="291"/>
      <c r="F374" s="182" t="s">
        <v>268</v>
      </c>
      <c r="G374" s="292" t="s">
        <v>127</v>
      </c>
      <c r="H374" s="293">
        <v>6.32</v>
      </c>
      <c r="I374" s="294">
        <v>1</v>
      </c>
      <c r="J374" s="184">
        <v>21</v>
      </c>
      <c r="K374" s="185">
        <v>76.400000000000006</v>
      </c>
      <c r="L374" s="162">
        <f t="shared" si="73"/>
        <v>0.27486910994764396</v>
      </c>
      <c r="M374" s="386">
        <f t="shared" si="74"/>
        <v>60.787964661436071</v>
      </c>
      <c r="N374" s="410">
        <v>37.1</v>
      </c>
      <c r="O374" s="360">
        <f t="shared" si="75"/>
        <v>5.712025316455696</v>
      </c>
      <c r="P374" s="112">
        <f t="shared" si="76"/>
        <v>1.2654558505631464E-3</v>
      </c>
      <c r="Q374" s="515" t="str">
        <f t="shared" si="77"/>
        <v>3</v>
      </c>
      <c r="R374" s="177">
        <f t="shared" si="72"/>
        <v>18.986352993663633</v>
      </c>
      <c r="S374" s="178" t="str">
        <f t="shared" si="78"/>
        <v>13s/2of32s/R4s(N3,R1)</v>
      </c>
      <c r="T374" s="57"/>
      <c r="U374" s="57"/>
      <c r="V374" s="57"/>
      <c r="W374" s="57"/>
      <c r="X374" s="57"/>
      <c r="Y374" s="57"/>
      <c r="Z374" s="57"/>
      <c r="AA374" s="396"/>
      <c r="AB374" s="396"/>
      <c r="AD374" s="26"/>
      <c r="AE374" s="26"/>
      <c r="AF374" s="26"/>
      <c r="AG374" s="26"/>
      <c r="AH374" s="26"/>
      <c r="AI374" s="26"/>
      <c r="AJ374" s="26"/>
      <c r="AK374" s="26"/>
    </row>
    <row r="375" spans="1:37" ht="15.75" customHeight="1">
      <c r="A375" s="5"/>
      <c r="B375" s="179"/>
      <c r="C375" s="295">
        <v>374</v>
      </c>
      <c r="D375" s="147" t="s">
        <v>287</v>
      </c>
      <c r="E375" s="295"/>
      <c r="F375" s="188" t="s">
        <v>269</v>
      </c>
      <c r="G375" s="292" t="s">
        <v>127</v>
      </c>
      <c r="H375" s="293">
        <v>6.17</v>
      </c>
      <c r="I375" s="294">
        <v>1</v>
      </c>
      <c r="J375" s="150">
        <v>21</v>
      </c>
      <c r="K375" s="151">
        <v>76.400000000000006</v>
      </c>
      <c r="L375" s="152">
        <f t="shared" si="73"/>
        <v>0.27486910994764396</v>
      </c>
      <c r="M375" s="329">
        <f t="shared" si="74"/>
        <v>60.669450075635268</v>
      </c>
      <c r="N375" s="411">
        <v>37.1</v>
      </c>
      <c r="O375" s="170">
        <f t="shared" si="75"/>
        <v>5.8508914100486225</v>
      </c>
      <c r="P375" s="54">
        <f t="shared" si="76"/>
        <v>6.7792595856985827E-4</v>
      </c>
      <c r="Q375" s="514" t="str">
        <f t="shared" si="77"/>
        <v>3</v>
      </c>
      <c r="R375" s="190">
        <f t="shared" si="72"/>
        <v>18.536992744239825</v>
      </c>
      <c r="S375" s="191" t="str">
        <f t="shared" si="78"/>
        <v>13s/2of32s/R4s(N3,R1)</v>
      </c>
      <c r="T375" s="57"/>
      <c r="U375" s="57"/>
      <c r="V375" s="57"/>
      <c r="W375" s="57"/>
      <c r="X375" s="57"/>
      <c r="Y375" s="57"/>
      <c r="Z375" s="57"/>
      <c r="AA375" s="396"/>
      <c r="AB375" s="396"/>
      <c r="AD375" s="26"/>
      <c r="AE375" s="26"/>
      <c r="AF375" s="26"/>
      <c r="AG375" s="26"/>
      <c r="AH375" s="26"/>
      <c r="AI375" s="26"/>
      <c r="AJ375" s="26"/>
      <c r="AK375" s="26"/>
    </row>
    <row r="376" spans="1:37" ht="15.75" customHeight="1">
      <c r="A376" s="5"/>
      <c r="B376" s="179"/>
      <c r="C376" s="321">
        <v>375</v>
      </c>
      <c r="D376" s="133" t="s">
        <v>287</v>
      </c>
      <c r="E376" s="408" t="s">
        <v>271</v>
      </c>
      <c r="F376" s="182" t="s">
        <v>272</v>
      </c>
      <c r="G376" s="292" t="s">
        <v>277</v>
      </c>
      <c r="H376" s="293">
        <v>8.7799999999999994</v>
      </c>
      <c r="I376" s="294">
        <v>5</v>
      </c>
      <c r="J376" s="139">
        <v>21</v>
      </c>
      <c r="K376" s="140">
        <v>76.400000000000006</v>
      </c>
      <c r="L376" s="141">
        <f t="shared" si="73"/>
        <v>0.27486910994764396</v>
      </c>
      <c r="M376" s="325">
        <f t="shared" si="74"/>
        <v>63.09181242348329</v>
      </c>
      <c r="N376" s="409">
        <v>37.1</v>
      </c>
      <c r="O376" s="167">
        <f t="shared" si="75"/>
        <v>3.6560364464692485</v>
      </c>
      <c r="P376" s="40">
        <f t="shared" si="76"/>
        <v>1.5540409675449673</v>
      </c>
      <c r="Q376" s="513" t="str">
        <f t="shared" si="77"/>
        <v>5</v>
      </c>
      <c r="R376" s="358">
        <f t="shared" si="72"/>
        <v>26.810363667805774</v>
      </c>
      <c r="S376" s="250" t="str">
        <f t="shared" si="78"/>
        <v>13s/2of32s/R4s/31s/6x(N6,R1/N3,R2)</v>
      </c>
      <c r="T376" s="57"/>
      <c r="U376" s="57"/>
      <c r="V376" s="57"/>
      <c r="W376" s="57"/>
      <c r="X376" s="57"/>
      <c r="Y376" s="57"/>
      <c r="Z376" s="57"/>
      <c r="AA376" s="396"/>
      <c r="AB376" s="396"/>
      <c r="AD376" s="26"/>
      <c r="AE376" s="26"/>
      <c r="AF376" s="26"/>
      <c r="AG376" s="26"/>
      <c r="AH376" s="26"/>
      <c r="AI376" s="26"/>
      <c r="AJ376" s="26"/>
      <c r="AK376" s="26"/>
    </row>
    <row r="377" spans="1:37" ht="15.75">
      <c r="A377" s="5"/>
      <c r="B377" s="179"/>
      <c r="C377" s="291">
        <v>376</v>
      </c>
      <c r="D377" s="159" t="s">
        <v>287</v>
      </c>
      <c r="E377" s="291"/>
      <c r="F377" s="182" t="s">
        <v>274</v>
      </c>
      <c r="G377" s="292" t="s">
        <v>279</v>
      </c>
      <c r="H377" s="293">
        <v>15.28</v>
      </c>
      <c r="I377" s="294">
        <v>7.0000000000000009</v>
      </c>
      <c r="J377" s="184">
        <v>21</v>
      </c>
      <c r="K377" s="185">
        <v>76.400000000000006</v>
      </c>
      <c r="L377" s="162">
        <f t="shared" si="73"/>
        <v>0.27486910994764396</v>
      </c>
      <c r="M377" s="386">
        <f t="shared" si="74"/>
        <v>71.987168598855177</v>
      </c>
      <c r="N377" s="410">
        <v>37.1</v>
      </c>
      <c r="O377" s="360">
        <f t="shared" si="75"/>
        <v>1.9698952879581153</v>
      </c>
      <c r="P377" s="112">
        <f t="shared" si="76"/>
        <v>31.921491549617652</v>
      </c>
      <c r="Q377" s="515" t="str">
        <f t="shared" si="77"/>
        <v>9</v>
      </c>
      <c r="R377" s="177">
        <f t="shared" si="72"/>
        <v>46.371387729935364</v>
      </c>
      <c r="S377" s="178" t="str">
        <f t="shared" si="78"/>
        <v>Unaceptable</v>
      </c>
      <c r="T377" s="57"/>
      <c r="U377" s="57"/>
      <c r="V377" s="57"/>
      <c r="W377" s="57"/>
      <c r="X377" s="57"/>
      <c r="Y377" s="57"/>
      <c r="Z377" s="57"/>
      <c r="AA377" s="396"/>
      <c r="AB377" s="396"/>
      <c r="AD377" s="26"/>
      <c r="AE377" s="26"/>
      <c r="AF377" s="26"/>
      <c r="AG377" s="26"/>
      <c r="AH377" s="26"/>
      <c r="AI377" s="26"/>
      <c r="AJ377" s="26"/>
      <c r="AK377" s="26"/>
    </row>
    <row r="378" spans="1:37" ht="15.75">
      <c r="A378" s="5"/>
      <c r="B378" s="145"/>
      <c r="C378" s="295">
        <v>377</v>
      </c>
      <c r="D378" s="147" t="s">
        <v>287</v>
      </c>
      <c r="E378" s="291"/>
      <c r="F378" s="182" t="s">
        <v>276</v>
      </c>
      <c r="G378" s="292" t="s">
        <v>280</v>
      </c>
      <c r="H378" s="293">
        <v>18.28</v>
      </c>
      <c r="I378" s="294">
        <v>2</v>
      </c>
      <c r="J378" s="150">
        <v>21</v>
      </c>
      <c r="K378" s="151">
        <v>76.400000000000006</v>
      </c>
      <c r="L378" s="152">
        <f t="shared" si="73"/>
        <v>0.27486910994764396</v>
      </c>
      <c r="M378" s="329">
        <f t="shared" si="74"/>
        <v>77.173162555904113</v>
      </c>
      <c r="N378" s="411">
        <v>37.1</v>
      </c>
      <c r="O378" s="170">
        <f t="shared" si="75"/>
        <v>1.9201312910284463</v>
      </c>
      <c r="P378" s="54">
        <f t="shared" si="76"/>
        <v>33.719477245861398</v>
      </c>
      <c r="Q378" s="514" t="str">
        <f t="shared" si="77"/>
        <v>9</v>
      </c>
      <c r="R378" s="190">
        <f t="shared" si="72"/>
        <v>54.876457611620673</v>
      </c>
      <c r="S378" s="191" t="str">
        <f t="shared" si="78"/>
        <v>Unaceptable</v>
      </c>
      <c r="T378" s="57"/>
      <c r="U378" s="57"/>
      <c r="V378" s="57"/>
      <c r="W378" s="57"/>
      <c r="X378" s="57"/>
      <c r="Y378" s="57"/>
      <c r="Z378" s="57"/>
      <c r="AA378" s="396"/>
      <c r="AB378" s="396"/>
      <c r="AD378" s="26"/>
      <c r="AE378" s="26"/>
      <c r="AF378" s="26"/>
      <c r="AG378" s="26"/>
      <c r="AH378" s="26"/>
      <c r="AI378" s="26"/>
      <c r="AJ378" s="26"/>
      <c r="AK378" s="26"/>
    </row>
    <row r="379" spans="1:37" ht="15.75" customHeight="1">
      <c r="A379" s="5"/>
      <c r="B379" s="131">
        <v>140</v>
      </c>
      <c r="C379" s="321">
        <v>378</v>
      </c>
      <c r="D379" s="133" t="s">
        <v>288</v>
      </c>
      <c r="E379" s="321" t="s">
        <v>266</v>
      </c>
      <c r="F379" s="174" t="s">
        <v>267</v>
      </c>
      <c r="G379" s="292" t="s">
        <v>85</v>
      </c>
      <c r="H379" s="293">
        <v>9.25</v>
      </c>
      <c r="I379" s="294">
        <v>1</v>
      </c>
      <c r="J379" s="139">
        <v>28</v>
      </c>
      <c r="K379" s="140">
        <v>54.8</v>
      </c>
      <c r="L379" s="141">
        <f t="shared" si="73"/>
        <v>0.51094890510948909</v>
      </c>
      <c r="M379" s="325">
        <f t="shared" si="74"/>
        <v>81.737522595194918</v>
      </c>
      <c r="N379" s="409">
        <v>38.5</v>
      </c>
      <c r="O379" s="167">
        <f t="shared" si="75"/>
        <v>4.0540540540540544</v>
      </c>
      <c r="P379" s="40">
        <f t="shared" si="76"/>
        <v>0.53238362654566274</v>
      </c>
      <c r="Q379" s="513" t="str">
        <f t="shared" si="77"/>
        <v>4</v>
      </c>
      <c r="R379" s="358">
        <f t="shared" si="72"/>
        <v>27.768012172281978</v>
      </c>
      <c r="S379" s="250" t="str">
        <f t="shared" si="78"/>
        <v>13s/2of32s/R4s/31s(N3,R1)</v>
      </c>
      <c r="T379" s="57"/>
      <c r="U379" s="57"/>
      <c r="V379" s="57"/>
      <c r="W379" s="57"/>
      <c r="X379" s="57"/>
      <c r="Y379" s="57"/>
      <c r="Z379" s="57"/>
      <c r="AA379" s="396"/>
      <c r="AB379" s="396"/>
      <c r="AD379" s="26"/>
      <c r="AE379" s="26"/>
      <c r="AF379" s="26"/>
      <c r="AG379" s="26"/>
      <c r="AH379" s="26"/>
      <c r="AI379" s="26"/>
      <c r="AJ379" s="26"/>
      <c r="AK379" s="26"/>
    </row>
    <row r="380" spans="1:37" ht="15.75" customHeight="1">
      <c r="A380" s="5"/>
      <c r="B380" s="179"/>
      <c r="C380" s="291">
        <v>379</v>
      </c>
      <c r="D380" s="159" t="s">
        <v>288</v>
      </c>
      <c r="E380" s="291"/>
      <c r="F380" s="182" t="s">
        <v>268</v>
      </c>
      <c r="G380" s="292" t="s">
        <v>75</v>
      </c>
      <c r="H380" s="293">
        <v>7.77</v>
      </c>
      <c r="I380" s="294">
        <v>0</v>
      </c>
      <c r="J380" s="184">
        <v>28</v>
      </c>
      <c r="K380" s="185">
        <v>54.8</v>
      </c>
      <c r="L380" s="162">
        <f t="shared" si="73"/>
        <v>0.51094890510948909</v>
      </c>
      <c r="M380" s="386">
        <f t="shared" si="74"/>
        <v>80.544930723665047</v>
      </c>
      <c r="N380" s="410">
        <v>38.5</v>
      </c>
      <c r="O380" s="360">
        <f t="shared" si="75"/>
        <v>4.954954954954955</v>
      </c>
      <c r="P380" s="112">
        <f t="shared" si="76"/>
        <v>2.7519238379247746E-2</v>
      </c>
      <c r="Q380" s="515" t="str">
        <f t="shared" si="77"/>
        <v>4</v>
      </c>
      <c r="R380" s="177">
        <f t="shared" si="72"/>
        <v>23.31</v>
      </c>
      <c r="S380" s="178" t="str">
        <f t="shared" si="78"/>
        <v>13s/2of32s/R4s/31s(N3,R1)</v>
      </c>
      <c r="T380" s="57"/>
      <c r="U380" s="57"/>
      <c r="V380" s="57"/>
      <c r="W380" s="57"/>
      <c r="X380" s="57"/>
      <c r="Y380" s="57"/>
      <c r="Z380" s="57"/>
      <c r="AA380" s="396"/>
      <c r="AB380" s="396"/>
      <c r="AD380" s="26"/>
      <c r="AE380" s="26"/>
      <c r="AF380" s="26"/>
      <c r="AG380" s="26"/>
      <c r="AH380" s="26"/>
      <c r="AI380" s="26"/>
      <c r="AJ380" s="26"/>
      <c r="AK380" s="26"/>
    </row>
    <row r="381" spans="1:37" ht="15.75" customHeight="1">
      <c r="A381" s="5"/>
      <c r="B381" s="179"/>
      <c r="C381" s="295">
        <v>380</v>
      </c>
      <c r="D381" s="147" t="s">
        <v>288</v>
      </c>
      <c r="E381" s="295"/>
      <c r="F381" s="188" t="s">
        <v>269</v>
      </c>
      <c r="G381" s="292" t="s">
        <v>57</v>
      </c>
      <c r="H381" s="293">
        <v>7.86</v>
      </c>
      <c r="I381" s="294">
        <v>1</v>
      </c>
      <c r="J381" s="150">
        <v>28</v>
      </c>
      <c r="K381" s="151">
        <v>54.8</v>
      </c>
      <c r="L381" s="152">
        <f t="shared" si="73"/>
        <v>0.51094890510948909</v>
      </c>
      <c r="M381" s="329">
        <f t="shared" si="74"/>
        <v>80.611995526224263</v>
      </c>
      <c r="N381" s="411">
        <v>38.5</v>
      </c>
      <c r="O381" s="170">
        <f t="shared" si="75"/>
        <v>4.7709923664122131</v>
      </c>
      <c r="P381" s="54">
        <f t="shared" si="76"/>
        <v>5.3585401622746609E-2</v>
      </c>
      <c r="Q381" s="514" t="str">
        <f t="shared" si="77"/>
        <v>4</v>
      </c>
      <c r="R381" s="190">
        <f t="shared" si="72"/>
        <v>23.601194885005292</v>
      </c>
      <c r="S381" s="191" t="str">
        <f t="shared" si="78"/>
        <v>13s/2of32s/R4s/31s(N3,R1)</v>
      </c>
      <c r="T381" s="57"/>
      <c r="U381" s="57"/>
      <c r="V381" s="57"/>
      <c r="W381" s="57"/>
      <c r="X381" s="57"/>
      <c r="Y381" s="57"/>
      <c r="Z381" s="57"/>
      <c r="AA381" s="396"/>
      <c r="AB381" s="396"/>
      <c r="AD381" s="26"/>
      <c r="AE381" s="26"/>
      <c r="AF381" s="26"/>
      <c r="AG381" s="26"/>
      <c r="AH381" s="26"/>
      <c r="AI381" s="26"/>
      <c r="AJ381" s="26"/>
      <c r="AK381" s="26"/>
    </row>
    <row r="382" spans="1:37" ht="15.75" customHeight="1">
      <c r="A382" s="5"/>
      <c r="B382" s="179"/>
      <c r="C382" s="321">
        <v>381</v>
      </c>
      <c r="D382" s="159" t="s">
        <v>288</v>
      </c>
      <c r="E382" s="321" t="s">
        <v>270</v>
      </c>
      <c r="F382" s="174" t="s">
        <v>267</v>
      </c>
      <c r="G382" s="292" t="s">
        <v>127</v>
      </c>
      <c r="H382" s="293">
        <v>8.41</v>
      </c>
      <c r="I382" s="294">
        <v>1</v>
      </c>
      <c r="J382" s="139">
        <v>28</v>
      </c>
      <c r="K382" s="140">
        <v>54.8</v>
      </c>
      <c r="L382" s="141">
        <f t="shared" si="73"/>
        <v>0.51094890510948909</v>
      </c>
      <c r="M382" s="325">
        <f t="shared" si="74"/>
        <v>81.037318180699941</v>
      </c>
      <c r="N382" s="409">
        <v>38.5</v>
      </c>
      <c r="O382" s="167">
        <f t="shared" si="75"/>
        <v>4.4589774078477999</v>
      </c>
      <c r="P382" s="40">
        <f t="shared" si="76"/>
        <v>0.15433086453524592</v>
      </c>
      <c r="Q382" s="513" t="str">
        <f t="shared" si="77"/>
        <v>4</v>
      </c>
      <c r="R382" s="358">
        <f t="shared" si="72"/>
        <v>25.249809900274496</v>
      </c>
      <c r="S382" s="250" t="str">
        <f t="shared" si="78"/>
        <v>13s/2of32s/R4s/31s(N3,R1)</v>
      </c>
      <c r="T382" s="57"/>
      <c r="U382" s="57"/>
      <c r="V382" s="57"/>
      <c r="W382" s="57"/>
      <c r="X382" s="57"/>
      <c r="Y382" s="57"/>
      <c r="Z382" s="57"/>
      <c r="AA382" s="396"/>
      <c r="AB382" s="396"/>
      <c r="AD382" s="26"/>
      <c r="AE382" s="26"/>
      <c r="AF382" s="26"/>
      <c r="AG382" s="26"/>
      <c r="AH382" s="26"/>
      <c r="AI382" s="26"/>
      <c r="AJ382" s="26"/>
      <c r="AK382" s="26"/>
    </row>
    <row r="383" spans="1:37" ht="15.75" customHeight="1">
      <c r="A383" s="5"/>
      <c r="B383" s="179"/>
      <c r="C383" s="291">
        <v>382</v>
      </c>
      <c r="D383" s="159" t="s">
        <v>288</v>
      </c>
      <c r="E383" s="291"/>
      <c r="F383" s="182" t="s">
        <v>268</v>
      </c>
      <c r="G383" s="292" t="s">
        <v>127</v>
      </c>
      <c r="H383" s="293">
        <v>8.5399999999999991</v>
      </c>
      <c r="I383" s="294">
        <v>1</v>
      </c>
      <c r="J383" s="184">
        <v>28</v>
      </c>
      <c r="K383" s="185">
        <v>54.8</v>
      </c>
      <c r="L383" s="162">
        <f t="shared" si="73"/>
        <v>0.51094890510948909</v>
      </c>
      <c r="M383" s="386">
        <f t="shared" si="74"/>
        <v>81.141708566679824</v>
      </c>
      <c r="N383" s="410">
        <v>38.5</v>
      </c>
      <c r="O383" s="360">
        <f t="shared" si="75"/>
        <v>4.3911007025761126</v>
      </c>
      <c r="P383" s="112">
        <f t="shared" si="76"/>
        <v>0.19194754297487959</v>
      </c>
      <c r="Q383" s="515" t="str">
        <f t="shared" si="77"/>
        <v>4</v>
      </c>
      <c r="R383" s="177">
        <f t="shared" si="72"/>
        <v>25.639508575633815</v>
      </c>
      <c r="S383" s="178" t="str">
        <f t="shared" si="78"/>
        <v>13s/2of32s/R4s/31s(N3,R1)</v>
      </c>
      <c r="T383" s="57"/>
      <c r="U383" s="57"/>
      <c r="V383" s="57"/>
      <c r="W383" s="57"/>
      <c r="X383" s="57"/>
      <c r="Y383" s="57"/>
      <c r="Z383" s="57"/>
      <c r="AA383" s="396"/>
      <c r="AB383" s="396"/>
      <c r="AD383" s="26"/>
      <c r="AE383" s="26"/>
      <c r="AF383" s="26"/>
      <c r="AG383" s="26"/>
      <c r="AH383" s="26"/>
      <c r="AI383" s="26"/>
      <c r="AJ383" s="26"/>
      <c r="AK383" s="26"/>
    </row>
    <row r="384" spans="1:37" ht="15.75" customHeight="1">
      <c r="A384" s="5"/>
      <c r="B384" s="179"/>
      <c r="C384" s="295">
        <v>383</v>
      </c>
      <c r="D384" s="147" t="s">
        <v>288</v>
      </c>
      <c r="E384" s="295"/>
      <c r="F384" s="188" t="s">
        <v>269</v>
      </c>
      <c r="G384" s="292" t="s">
        <v>127</v>
      </c>
      <c r="H384" s="293">
        <v>6.91</v>
      </c>
      <c r="I384" s="294">
        <v>6</v>
      </c>
      <c r="J384" s="150">
        <v>28</v>
      </c>
      <c r="K384" s="151">
        <v>54.8</v>
      </c>
      <c r="L384" s="152">
        <f t="shared" si="73"/>
        <v>0.51094890510948909</v>
      </c>
      <c r="M384" s="329">
        <f t="shared" si="74"/>
        <v>79.940521651537907</v>
      </c>
      <c r="N384" s="411">
        <v>38.5</v>
      </c>
      <c r="O384" s="170">
        <f t="shared" si="75"/>
        <v>4.7033285094066573</v>
      </c>
      <c r="P384" s="112">
        <f t="shared" si="76"/>
        <v>6.7924460400659026E-2</v>
      </c>
      <c r="Q384" s="514" t="str">
        <f t="shared" si="77"/>
        <v>4</v>
      </c>
      <c r="R384" s="190">
        <f t="shared" si="72"/>
        <v>21.580845673884053</v>
      </c>
      <c r="S384" s="191" t="str">
        <f t="shared" si="78"/>
        <v>13s/2of32s/R4s/31s(N3,R1)</v>
      </c>
      <c r="T384" s="57"/>
      <c r="U384" s="57"/>
      <c r="V384" s="57"/>
      <c r="W384" s="57"/>
      <c r="X384" s="57"/>
      <c r="Y384" s="57"/>
      <c r="Z384" s="57"/>
      <c r="AA384" s="396"/>
      <c r="AB384" s="396"/>
      <c r="AD384" s="26"/>
      <c r="AE384" s="26"/>
      <c r="AF384" s="26"/>
      <c r="AG384" s="26"/>
      <c r="AH384" s="26"/>
      <c r="AI384" s="26"/>
      <c r="AJ384" s="26"/>
      <c r="AK384" s="26"/>
    </row>
    <row r="385" spans="1:37" ht="15.75">
      <c r="A385" s="5"/>
      <c r="B385" s="179"/>
      <c r="C385" s="321">
        <v>384</v>
      </c>
      <c r="D385" s="159" t="s">
        <v>288</v>
      </c>
      <c r="E385" s="321" t="s">
        <v>271</v>
      </c>
      <c r="F385" s="182" t="s">
        <v>272</v>
      </c>
      <c r="G385" s="292" t="s">
        <v>273</v>
      </c>
      <c r="H385" s="293">
        <v>27.38</v>
      </c>
      <c r="I385" s="294">
        <v>17</v>
      </c>
      <c r="J385" s="139">
        <v>28</v>
      </c>
      <c r="K385" s="140">
        <v>54.8</v>
      </c>
      <c r="L385" s="417">
        <f t="shared" si="73"/>
        <v>0.51094890510948909</v>
      </c>
      <c r="M385" s="325">
        <f t="shared" si="74"/>
        <v>108.55160209817267</v>
      </c>
      <c r="N385" s="409">
        <v>38.5</v>
      </c>
      <c r="O385" s="167">
        <f t="shared" si="75"/>
        <v>0.78524470416362313</v>
      </c>
      <c r="P385" s="40">
        <f t="shared" si="76"/>
        <v>76.261986852076504</v>
      </c>
      <c r="Q385" s="517" t="str">
        <f t="shared" si="77"/>
        <v>UN</v>
      </c>
      <c r="R385" s="358">
        <f t="shared" si="72"/>
        <v>83.880746300924145</v>
      </c>
      <c r="S385" s="250" t="str">
        <f t="shared" si="78"/>
        <v>Unaceptable</v>
      </c>
      <c r="T385" s="57"/>
      <c r="U385" s="57"/>
      <c r="V385" s="57"/>
      <c r="W385" s="57"/>
      <c r="X385" s="57"/>
      <c r="Y385" s="57"/>
      <c r="Z385" s="57"/>
      <c r="AA385" s="396"/>
      <c r="AB385" s="396"/>
      <c r="AD385" s="26"/>
      <c r="AE385" s="26"/>
      <c r="AF385" s="26"/>
      <c r="AG385" s="26"/>
      <c r="AH385" s="26"/>
      <c r="AI385" s="26"/>
      <c r="AJ385" s="26"/>
      <c r="AK385" s="26"/>
    </row>
    <row r="386" spans="1:37" ht="15.75">
      <c r="A386" s="5"/>
      <c r="B386" s="179"/>
      <c r="C386" s="291">
        <v>385</v>
      </c>
      <c r="D386" s="159" t="s">
        <v>288</v>
      </c>
      <c r="E386" s="291"/>
      <c r="F386" s="182" t="s">
        <v>274</v>
      </c>
      <c r="G386" s="292" t="s">
        <v>282</v>
      </c>
      <c r="H386" s="294">
        <v>17.149999999999999</v>
      </c>
      <c r="I386" s="294">
        <v>10</v>
      </c>
      <c r="J386" s="184">
        <v>28</v>
      </c>
      <c r="K386" s="185">
        <v>54.8</v>
      </c>
      <c r="L386" s="418">
        <f t="shared" si="73"/>
        <v>0.51094890510948909</v>
      </c>
      <c r="M386" s="386">
        <f t="shared" si="74"/>
        <v>91.013355020018906</v>
      </c>
      <c r="N386" s="410">
        <v>38.5</v>
      </c>
      <c r="O386" s="360">
        <f t="shared" si="75"/>
        <v>1.6618075801749272</v>
      </c>
      <c r="P386" s="112">
        <f t="shared" si="76"/>
        <v>43.57286917966934</v>
      </c>
      <c r="Q386" s="518" t="str">
        <f t="shared" si="77"/>
        <v>9</v>
      </c>
      <c r="R386" s="177">
        <f t="shared" si="72"/>
        <v>52.412808549056017</v>
      </c>
      <c r="S386" s="178" t="str">
        <f t="shared" si="78"/>
        <v>Unaceptable</v>
      </c>
      <c r="T386" s="57"/>
      <c r="U386" s="57"/>
      <c r="V386" s="57"/>
      <c r="W386" s="57"/>
      <c r="X386" s="57"/>
      <c r="Y386" s="57"/>
      <c r="Z386" s="57"/>
      <c r="AA386" s="396"/>
      <c r="AB386" s="396"/>
      <c r="AD386" s="26"/>
      <c r="AE386" s="26"/>
      <c r="AF386" s="26"/>
      <c r="AG386" s="26"/>
      <c r="AH386" s="26"/>
      <c r="AI386" s="26"/>
      <c r="AJ386" s="26"/>
      <c r="AK386" s="26"/>
    </row>
    <row r="387" spans="1:37" ht="15.75">
      <c r="A387" s="5"/>
      <c r="B387" s="145"/>
      <c r="C387" s="295">
        <v>386</v>
      </c>
      <c r="D387" s="147" t="s">
        <v>288</v>
      </c>
      <c r="E387" s="295"/>
      <c r="F387" s="182" t="s">
        <v>276</v>
      </c>
      <c r="G387" s="292" t="s">
        <v>273</v>
      </c>
      <c r="H387" s="294">
        <v>25.86</v>
      </c>
      <c r="I387" s="294">
        <v>2</v>
      </c>
      <c r="J387" s="150">
        <v>28</v>
      </c>
      <c r="K387" s="151">
        <v>54.8</v>
      </c>
      <c r="L387" s="419">
        <f t="shared" si="73"/>
        <v>0.51094890510948909</v>
      </c>
      <c r="M387" s="329">
        <f t="shared" si="74"/>
        <v>105.64889443207628</v>
      </c>
      <c r="N387" s="411">
        <v>38.5</v>
      </c>
      <c r="O387" s="170">
        <f t="shared" si="75"/>
        <v>1.411446249033256</v>
      </c>
      <c r="P387" s="54">
        <f t="shared" si="76"/>
        <v>53.528171750095986</v>
      </c>
      <c r="Q387" s="519" t="str">
        <f t="shared" si="77"/>
        <v>10</v>
      </c>
      <c r="R387" s="190">
        <f t="shared" si="72"/>
        <v>77.605775558266274</v>
      </c>
      <c r="S387" s="191" t="str">
        <f t="shared" si="78"/>
        <v>Unaceptable</v>
      </c>
      <c r="T387" s="57"/>
      <c r="U387" s="57"/>
      <c r="V387" s="57"/>
      <c r="W387" s="57"/>
      <c r="X387" s="57"/>
      <c r="Y387" s="57"/>
      <c r="Z387" s="57"/>
      <c r="AA387" s="396"/>
      <c r="AB387" s="396"/>
      <c r="AD387" s="26"/>
      <c r="AE387" s="26"/>
      <c r="AF387" s="26"/>
      <c r="AG387" s="26"/>
      <c r="AH387" s="26"/>
      <c r="AI387" s="26"/>
      <c r="AJ387" s="26"/>
      <c r="AK387" s="26"/>
    </row>
    <row r="388" spans="1:37" ht="15.75" customHeight="1">
      <c r="A388" s="5"/>
      <c r="B388" s="131">
        <v>141</v>
      </c>
      <c r="C388" s="321">
        <v>387</v>
      </c>
      <c r="D388" s="159" t="s">
        <v>289</v>
      </c>
      <c r="E388" s="291" t="s">
        <v>266</v>
      </c>
      <c r="F388" s="182" t="s">
        <v>267</v>
      </c>
      <c r="G388" s="420" t="s">
        <v>85</v>
      </c>
      <c r="H388" s="421">
        <v>6.38</v>
      </c>
      <c r="I388" s="422">
        <v>1</v>
      </c>
      <c r="J388" s="184">
        <v>9.1</v>
      </c>
      <c r="K388" s="185">
        <v>21.9</v>
      </c>
      <c r="L388" s="162">
        <f t="shared" si="73"/>
        <v>0.41552511415525117</v>
      </c>
      <c r="M388" s="386">
        <f t="shared" si="74"/>
        <v>30.805613742952762</v>
      </c>
      <c r="N388" s="110">
        <v>25</v>
      </c>
      <c r="O388" s="360">
        <f t="shared" si="75"/>
        <v>3.761755485893417</v>
      </c>
      <c r="P388" s="112">
        <f t="shared" si="76"/>
        <v>1.1856257248651914</v>
      </c>
      <c r="Q388" s="513" t="str">
        <f t="shared" si="77"/>
        <v>4</v>
      </c>
      <c r="R388" s="177">
        <f t="shared" si="72"/>
        <v>19.166105499031357</v>
      </c>
      <c r="S388" s="178" t="str">
        <f t="shared" si="78"/>
        <v>13s/2of32s/R4s/31s/6x(N6,R1/N3,R2)</v>
      </c>
      <c r="T388" s="57"/>
      <c r="U388" s="57"/>
      <c r="V388" s="57"/>
      <c r="W388" s="57"/>
      <c r="X388" s="57"/>
      <c r="Y388" s="57"/>
      <c r="Z388" s="57"/>
      <c r="AA388" s="396"/>
      <c r="AB388" s="396"/>
      <c r="AD388" s="26"/>
      <c r="AE388" s="26"/>
      <c r="AF388" s="26"/>
      <c r="AG388" s="26"/>
      <c r="AH388" s="26"/>
      <c r="AI388" s="26"/>
      <c r="AJ388" s="26"/>
      <c r="AK388" s="26"/>
    </row>
    <row r="389" spans="1:37" ht="15.75" customHeight="1">
      <c r="A389" s="5"/>
      <c r="B389" s="179"/>
      <c r="C389" s="291">
        <v>388</v>
      </c>
      <c r="D389" s="159" t="s">
        <v>289</v>
      </c>
      <c r="E389" s="291"/>
      <c r="F389" s="182" t="s">
        <v>268</v>
      </c>
      <c r="G389" s="292" t="s">
        <v>75</v>
      </c>
      <c r="H389" s="293">
        <v>3.14</v>
      </c>
      <c r="I389" s="294">
        <v>1</v>
      </c>
      <c r="J389" s="184">
        <v>9.1</v>
      </c>
      <c r="K389" s="185">
        <v>21.9</v>
      </c>
      <c r="L389" s="162">
        <f t="shared" si="73"/>
        <v>0.41552511415525117</v>
      </c>
      <c r="M389" s="386">
        <f t="shared" si="74"/>
        <v>26.683310715126783</v>
      </c>
      <c r="N389" s="110">
        <v>25</v>
      </c>
      <c r="O389" s="360">
        <f t="shared" si="75"/>
        <v>7.6433121019108281</v>
      </c>
      <c r="P389" s="112">
        <f t="shared" si="76"/>
        <v>4.0409131596419456E-8</v>
      </c>
      <c r="Q389" s="515" t="str">
        <f t="shared" si="77"/>
        <v>1</v>
      </c>
      <c r="R389" s="177">
        <f t="shared" si="72"/>
        <v>9.4729298530074626</v>
      </c>
      <c r="S389" s="178" t="str">
        <f t="shared" si="78"/>
        <v>13s(N3,R1)</v>
      </c>
      <c r="T389" s="57"/>
      <c r="U389" s="57"/>
      <c r="V389" s="57"/>
      <c r="W389" s="57"/>
      <c r="X389" s="57"/>
      <c r="Y389" s="57"/>
      <c r="Z389" s="57"/>
      <c r="AA389" s="396"/>
      <c r="AB389" s="396"/>
      <c r="AD389" s="26"/>
      <c r="AE389" s="26"/>
      <c r="AF389" s="26"/>
      <c r="AG389" s="26"/>
      <c r="AH389" s="26"/>
      <c r="AI389" s="26"/>
      <c r="AJ389" s="26"/>
      <c r="AK389" s="26"/>
    </row>
    <row r="390" spans="1:37" ht="15.75" customHeight="1">
      <c r="A390" s="5"/>
      <c r="B390" s="179"/>
      <c r="C390" s="295">
        <v>389</v>
      </c>
      <c r="D390" s="147" t="s">
        <v>289</v>
      </c>
      <c r="E390" s="295"/>
      <c r="F390" s="188" t="s">
        <v>269</v>
      </c>
      <c r="G390" s="292" t="s">
        <v>57</v>
      </c>
      <c r="H390" s="293">
        <v>3.13</v>
      </c>
      <c r="I390" s="294">
        <v>0</v>
      </c>
      <c r="J390" s="150">
        <v>9.1</v>
      </c>
      <c r="K390" s="151">
        <v>21.9</v>
      </c>
      <c r="L390" s="152">
        <f t="shared" si="73"/>
        <v>0.41552511415525117</v>
      </c>
      <c r="M390" s="329">
        <f t="shared" si="74"/>
        <v>26.674282259884702</v>
      </c>
      <c r="N390" s="114">
        <v>25</v>
      </c>
      <c r="O390" s="170">
        <f t="shared" si="75"/>
        <v>7.9872204472843453</v>
      </c>
      <c r="P390" s="54">
        <f t="shared" si="76"/>
        <v>4.3717141018362327E-9</v>
      </c>
      <c r="Q390" s="514" t="str">
        <f t="shared" si="77"/>
        <v>1</v>
      </c>
      <c r="R390" s="190">
        <f t="shared" si="72"/>
        <v>9.3899999999999988</v>
      </c>
      <c r="S390" s="191" t="str">
        <f t="shared" si="78"/>
        <v>13s(N3,R1)</v>
      </c>
      <c r="U390" s="423"/>
      <c r="AA390" s="396"/>
      <c r="AB390" s="396"/>
      <c r="AD390" s="26"/>
      <c r="AE390" s="26"/>
      <c r="AF390" s="26"/>
      <c r="AG390" s="26"/>
      <c r="AH390" s="26"/>
      <c r="AI390" s="26"/>
      <c r="AJ390" s="26"/>
      <c r="AK390" s="26"/>
    </row>
    <row r="391" spans="1:37" ht="15.75">
      <c r="A391" s="5"/>
      <c r="B391" s="179"/>
      <c r="C391" s="321">
        <v>390</v>
      </c>
      <c r="D391" s="133" t="s">
        <v>289</v>
      </c>
      <c r="E391" s="321" t="s">
        <v>270</v>
      </c>
      <c r="F391" s="174" t="s">
        <v>267</v>
      </c>
      <c r="G391" s="292" t="s">
        <v>127</v>
      </c>
      <c r="H391" s="293">
        <v>7.83</v>
      </c>
      <c r="I391" s="294">
        <v>7.0000000000000009</v>
      </c>
      <c r="J391" s="139">
        <v>9.1</v>
      </c>
      <c r="K391" s="140">
        <v>21.9</v>
      </c>
      <c r="L391" s="141">
        <f t="shared" si="73"/>
        <v>0.41552511415525117</v>
      </c>
      <c r="M391" s="325">
        <f t="shared" si="74"/>
        <v>33.276032402917266</v>
      </c>
      <c r="N391" s="113">
        <v>25</v>
      </c>
      <c r="O391" s="167">
        <f t="shared" si="75"/>
        <v>2.2988505747126435</v>
      </c>
      <c r="P391" s="40">
        <f t="shared" si="76"/>
        <v>21.218853044693851</v>
      </c>
      <c r="Q391" s="513" t="str">
        <f t="shared" si="77"/>
        <v>8</v>
      </c>
      <c r="R391" s="358">
        <f t="shared" si="72"/>
        <v>24.510815979889369</v>
      </c>
      <c r="S391" s="250" t="str">
        <f t="shared" si="78"/>
        <v>13s/2of32s/R4s/31s/12x(N6,R2)</v>
      </c>
      <c r="T391" s="57"/>
      <c r="U391" s="57"/>
      <c r="V391" s="57"/>
      <c r="W391" s="57"/>
      <c r="X391" s="57"/>
      <c r="Y391" s="57"/>
      <c r="Z391" s="57"/>
      <c r="AA391" s="57"/>
      <c r="AB391" s="396"/>
      <c r="AD391" s="26"/>
      <c r="AE391" s="26"/>
      <c r="AF391" s="26"/>
      <c r="AG391" s="26"/>
      <c r="AH391" s="26"/>
      <c r="AI391" s="26"/>
      <c r="AJ391" s="26"/>
      <c r="AK391" s="26"/>
    </row>
    <row r="392" spans="1:37" ht="15.75" customHeight="1">
      <c r="A392" s="5"/>
      <c r="B392" s="179"/>
      <c r="C392" s="291">
        <v>391</v>
      </c>
      <c r="D392" s="159" t="s">
        <v>289</v>
      </c>
      <c r="E392" s="291"/>
      <c r="F392" s="182" t="s">
        <v>268</v>
      </c>
      <c r="G392" s="292" t="s">
        <v>127</v>
      </c>
      <c r="H392" s="293">
        <v>3.23</v>
      </c>
      <c r="I392" s="294">
        <v>4</v>
      </c>
      <c r="J392" s="184">
        <v>9.1</v>
      </c>
      <c r="K392" s="185">
        <v>21.9</v>
      </c>
      <c r="L392" s="162">
        <f t="shared" si="73"/>
        <v>0.41552511415525117</v>
      </c>
      <c r="M392" s="386">
        <f t="shared" si="74"/>
        <v>26.765721534828835</v>
      </c>
      <c r="N392" s="110">
        <v>25</v>
      </c>
      <c r="O392" s="360">
        <f t="shared" si="75"/>
        <v>6.5015479876160995</v>
      </c>
      <c r="P392" s="112">
        <f t="shared" si="76"/>
        <v>2.8435903287604702E-5</v>
      </c>
      <c r="Q392" s="515" t="str">
        <f t="shared" si="77"/>
        <v>1</v>
      </c>
      <c r="R392" s="177">
        <f t="shared" ref="R392:R398" si="79">SQRT(POWER(3,2)*POWER(H392,2)+POWER(I392,2))</f>
        <v>10.483134073358025</v>
      </c>
      <c r="S392" s="178" t="str">
        <f t="shared" si="78"/>
        <v>13s(N3,R1)</v>
      </c>
      <c r="T392" s="26"/>
      <c r="U392" s="26"/>
      <c r="V392" s="26"/>
      <c r="W392" s="26"/>
      <c r="X392" s="26"/>
      <c r="Y392" s="57"/>
      <c r="Z392" s="57"/>
      <c r="AA392" s="57"/>
      <c r="AB392" s="396"/>
      <c r="AD392" s="26"/>
      <c r="AE392" s="26"/>
      <c r="AF392" s="26"/>
      <c r="AG392" s="26"/>
      <c r="AH392" s="26"/>
      <c r="AI392" s="26"/>
      <c r="AJ392" s="26"/>
      <c r="AK392" s="26"/>
    </row>
    <row r="393" spans="1:37" ht="15.75" customHeight="1">
      <c r="A393" s="5"/>
      <c r="B393" s="179"/>
      <c r="C393" s="295">
        <v>392</v>
      </c>
      <c r="D393" s="147" t="s">
        <v>289</v>
      </c>
      <c r="E393" s="295"/>
      <c r="F393" s="188" t="s">
        <v>269</v>
      </c>
      <c r="G393" s="292" t="s">
        <v>127</v>
      </c>
      <c r="H393" s="293">
        <v>2.9</v>
      </c>
      <c r="I393" s="294">
        <v>1</v>
      </c>
      <c r="J393" s="150">
        <v>9.1</v>
      </c>
      <c r="K393" s="151">
        <v>21.9</v>
      </c>
      <c r="L393" s="152">
        <f t="shared" si="73"/>
        <v>0.41552511415525117</v>
      </c>
      <c r="M393" s="329">
        <f t="shared" si="74"/>
        <v>26.473788999687976</v>
      </c>
      <c r="N393" s="114">
        <v>25</v>
      </c>
      <c r="O393" s="170">
        <f t="shared" si="75"/>
        <v>8.2758620689655178</v>
      </c>
      <c r="P393" s="54">
        <f t="shared" si="76"/>
        <v>6.1832761133473468E-10</v>
      </c>
      <c r="Q393" s="514" t="str">
        <f t="shared" si="77"/>
        <v>1</v>
      </c>
      <c r="R393" s="190">
        <f t="shared" si="79"/>
        <v>8.757282683572571</v>
      </c>
      <c r="S393" s="191" t="str">
        <f t="shared" si="78"/>
        <v>13s(N3,R1)</v>
      </c>
      <c r="T393" s="26"/>
      <c r="U393" s="26"/>
      <c r="V393" s="26"/>
      <c r="W393" s="26"/>
      <c r="X393" s="26"/>
      <c r="Y393" s="57"/>
      <c r="Z393" s="57"/>
      <c r="AA393" s="57"/>
      <c r="AB393" s="396"/>
      <c r="AD393" s="26"/>
      <c r="AE393" s="26"/>
      <c r="AF393" s="26"/>
      <c r="AG393" s="26"/>
      <c r="AH393" s="26"/>
      <c r="AI393" s="26"/>
      <c r="AJ393" s="26"/>
      <c r="AK393" s="26"/>
    </row>
    <row r="394" spans="1:37" ht="15.75" customHeight="1">
      <c r="A394" s="5"/>
      <c r="B394" s="179"/>
      <c r="C394" s="321">
        <v>393</v>
      </c>
      <c r="D394" s="133" t="s">
        <v>289</v>
      </c>
      <c r="E394" s="173" t="s">
        <v>271</v>
      </c>
      <c r="F394" s="182" t="s">
        <v>272</v>
      </c>
      <c r="G394" s="292" t="s">
        <v>273</v>
      </c>
      <c r="H394" s="293">
        <v>1.92</v>
      </c>
      <c r="I394" s="294">
        <v>1</v>
      </c>
      <c r="J394" s="156">
        <v>9.1</v>
      </c>
      <c r="K394" s="140">
        <v>21.9</v>
      </c>
      <c r="L394" s="141">
        <f t="shared" si="73"/>
        <v>0.41552511415525117</v>
      </c>
      <c r="M394" s="325">
        <f t="shared" si="74"/>
        <v>25.779238555085371</v>
      </c>
      <c r="N394" s="113">
        <v>25</v>
      </c>
      <c r="O394" s="167">
        <f t="shared" si="75"/>
        <v>12.5</v>
      </c>
      <c r="P394" s="40">
        <f t="shared" si="76"/>
        <v>0</v>
      </c>
      <c r="Q394" s="513" t="str">
        <f t="shared" si="77"/>
        <v>1</v>
      </c>
      <c r="R394" s="358">
        <f t="shared" si="79"/>
        <v>5.8461611335986969</v>
      </c>
      <c r="S394" s="250" t="str">
        <f t="shared" si="78"/>
        <v>13s(N3,R1)</v>
      </c>
      <c r="T394" s="26"/>
      <c r="U394" s="26"/>
      <c r="V394" s="26"/>
      <c r="W394" s="26"/>
      <c r="X394" s="26"/>
      <c r="Y394" s="57"/>
      <c r="Z394" s="57"/>
      <c r="AA394" s="57"/>
      <c r="AB394" s="396"/>
      <c r="AD394" s="26"/>
      <c r="AE394" s="26"/>
      <c r="AF394" s="26"/>
      <c r="AG394" s="26"/>
      <c r="AH394" s="26"/>
      <c r="AI394" s="26"/>
      <c r="AJ394" s="26"/>
      <c r="AK394" s="26"/>
    </row>
    <row r="395" spans="1:37" ht="15.75" customHeight="1">
      <c r="A395" s="5"/>
      <c r="B395" s="179"/>
      <c r="C395" s="291">
        <v>394</v>
      </c>
      <c r="D395" s="159" t="s">
        <v>289</v>
      </c>
      <c r="E395" s="291"/>
      <c r="F395" s="182" t="s">
        <v>274</v>
      </c>
      <c r="G395" s="292" t="s">
        <v>282</v>
      </c>
      <c r="H395" s="293">
        <v>3.04</v>
      </c>
      <c r="I395" s="294">
        <v>1</v>
      </c>
      <c r="J395" s="424">
        <v>9.1</v>
      </c>
      <c r="K395" s="185">
        <v>21.9</v>
      </c>
      <c r="L395" s="162">
        <f t="shared" si="73"/>
        <v>0.41552511415525117</v>
      </c>
      <c r="M395" s="386">
        <f t="shared" si="74"/>
        <v>26.594188333543858</v>
      </c>
      <c r="N395" s="110">
        <v>25</v>
      </c>
      <c r="O395" s="360">
        <f t="shared" si="75"/>
        <v>7.8947368421052628</v>
      </c>
      <c r="P395" s="112">
        <f t="shared" si="76"/>
        <v>8.0412010383668076E-9</v>
      </c>
      <c r="Q395" s="515" t="str">
        <f t="shared" si="77"/>
        <v>1</v>
      </c>
      <c r="R395" s="177">
        <f t="shared" si="79"/>
        <v>9.1746607566710612</v>
      </c>
      <c r="S395" s="178" t="str">
        <f t="shared" si="78"/>
        <v>13s(N3,R1)</v>
      </c>
      <c r="T395" s="26"/>
      <c r="U395" s="26"/>
      <c r="V395" s="26"/>
      <c r="W395" s="26"/>
      <c r="X395" s="26"/>
      <c r="Y395" s="57"/>
      <c r="Z395" s="57"/>
      <c r="AA395" s="57"/>
      <c r="AB395" s="396"/>
      <c r="AD395" s="26"/>
      <c r="AE395" s="26"/>
      <c r="AF395" s="26"/>
      <c r="AG395" s="26"/>
      <c r="AH395" s="26"/>
      <c r="AI395" s="26"/>
      <c r="AJ395" s="26"/>
      <c r="AK395" s="26"/>
    </row>
    <row r="396" spans="1:37" ht="15.75" customHeight="1">
      <c r="A396" s="5"/>
      <c r="B396" s="145"/>
      <c r="C396" s="295">
        <v>395</v>
      </c>
      <c r="D396" s="159" t="s">
        <v>289</v>
      </c>
      <c r="E396" s="291"/>
      <c r="F396" s="182" t="s">
        <v>276</v>
      </c>
      <c r="G396" s="425" t="s">
        <v>273</v>
      </c>
      <c r="H396" s="426">
        <v>3.8</v>
      </c>
      <c r="I396" s="427">
        <v>0</v>
      </c>
      <c r="J396" s="424">
        <v>9.1</v>
      </c>
      <c r="K396" s="185">
        <v>21.9</v>
      </c>
      <c r="L396" s="162">
        <f t="shared" si="73"/>
        <v>0.41552511415525117</v>
      </c>
      <c r="M396" s="386">
        <f t="shared" si="74"/>
        <v>27.334798334723452</v>
      </c>
      <c r="N396" s="110">
        <v>25</v>
      </c>
      <c r="O396" s="360">
        <f t="shared" si="75"/>
        <v>6.5789473684210531</v>
      </c>
      <c r="P396" s="112">
        <f t="shared" si="76"/>
        <v>1.897659126504081E-5</v>
      </c>
      <c r="Q396" s="514" t="str">
        <f t="shared" si="77"/>
        <v>1</v>
      </c>
      <c r="R396" s="177">
        <f t="shared" si="79"/>
        <v>11.4</v>
      </c>
      <c r="S396" s="178" t="str">
        <f t="shared" si="78"/>
        <v>13s(N3,R1)</v>
      </c>
      <c r="T396" s="26"/>
      <c r="U396" s="26"/>
      <c r="V396" s="26"/>
      <c r="W396" s="26"/>
      <c r="X396" s="26"/>
      <c r="Y396" s="57"/>
      <c r="Z396" s="57"/>
      <c r="AA396" s="57"/>
      <c r="AB396" s="396"/>
      <c r="AD396" s="26"/>
      <c r="AE396" s="26"/>
      <c r="AF396" s="26"/>
      <c r="AG396" s="26"/>
      <c r="AH396" s="26"/>
      <c r="AI396" s="26"/>
      <c r="AJ396" s="26"/>
      <c r="AK396" s="26"/>
    </row>
    <row r="397" spans="1:37" ht="15.75" customHeight="1">
      <c r="A397" s="5"/>
      <c r="B397" s="131">
        <v>142</v>
      </c>
      <c r="C397" s="321">
        <v>396</v>
      </c>
      <c r="D397" s="392" t="s">
        <v>290</v>
      </c>
      <c r="E397" s="321" t="s">
        <v>271</v>
      </c>
      <c r="F397" s="428" t="s">
        <v>291</v>
      </c>
      <c r="G397" s="292" t="s">
        <v>37</v>
      </c>
      <c r="H397" s="293">
        <v>5.96</v>
      </c>
      <c r="I397" s="294">
        <v>1</v>
      </c>
      <c r="J397" s="140">
        <v>10</v>
      </c>
      <c r="K397" s="140">
        <v>62</v>
      </c>
      <c r="L397" s="141">
        <f t="shared" si="73"/>
        <v>0.16129032258064516</v>
      </c>
      <c r="M397" s="325">
        <f t="shared" si="74"/>
        <v>32.268243787352304</v>
      </c>
      <c r="N397" s="409">
        <v>24</v>
      </c>
      <c r="O397" s="167">
        <f t="shared" si="75"/>
        <v>3.8590604026845639</v>
      </c>
      <c r="P397" s="40">
        <f t="shared" si="76"/>
        <v>0.91606366803995698</v>
      </c>
      <c r="Q397" s="513" t="str">
        <f t="shared" si="77"/>
        <v>4</v>
      </c>
      <c r="R397" s="358">
        <f t="shared" si="79"/>
        <v>17.907942372031467</v>
      </c>
      <c r="S397" s="250" t="str">
        <f t="shared" si="78"/>
        <v>13s/2of32s/R4s/31s/6x(N6,R1/N3,R2)</v>
      </c>
      <c r="T397" s="26"/>
      <c r="U397" s="26"/>
      <c r="V397" s="26"/>
      <c r="W397" s="26"/>
      <c r="X397" s="26"/>
      <c r="Y397" s="57"/>
      <c r="Z397" s="57"/>
      <c r="AA397" s="57"/>
      <c r="AB397" s="396"/>
      <c r="AD397" s="26"/>
      <c r="AE397" s="26"/>
      <c r="AF397" s="26"/>
      <c r="AG397" s="26"/>
      <c r="AH397" s="26"/>
      <c r="AI397" s="26"/>
      <c r="AJ397" s="26"/>
      <c r="AK397" s="26"/>
    </row>
    <row r="398" spans="1:37" ht="15.75">
      <c r="A398" s="5"/>
      <c r="B398" s="145"/>
      <c r="C398" s="295">
        <v>397</v>
      </c>
      <c r="D398" s="393" t="s">
        <v>290</v>
      </c>
      <c r="E398" s="295"/>
      <c r="F398" s="429" t="s">
        <v>292</v>
      </c>
      <c r="G398" s="292" t="s">
        <v>33</v>
      </c>
      <c r="H398" s="293">
        <v>14.11</v>
      </c>
      <c r="I398" s="294">
        <v>4</v>
      </c>
      <c r="J398" s="151">
        <v>10</v>
      </c>
      <c r="K398" s="151">
        <v>62</v>
      </c>
      <c r="L398" s="152">
        <f t="shared" si="73"/>
        <v>0.16129032258064516</v>
      </c>
      <c r="M398" s="329">
        <f t="shared" si="74"/>
        <v>47.937296781524921</v>
      </c>
      <c r="N398" s="411">
        <v>24</v>
      </c>
      <c r="O398" s="170">
        <f t="shared" si="75"/>
        <v>1.417434443656981</v>
      </c>
      <c r="P398" s="54">
        <f t="shared" si="76"/>
        <v>53.290150510718128</v>
      </c>
      <c r="Q398" s="514" t="str">
        <f t="shared" si="77"/>
        <v>10</v>
      </c>
      <c r="R398" s="190">
        <f t="shared" si="79"/>
        <v>42.518571236578495</v>
      </c>
      <c r="S398" s="191" t="str">
        <f t="shared" si="78"/>
        <v>Unaceptable</v>
      </c>
      <c r="T398" s="57"/>
      <c r="U398" s="57"/>
      <c r="V398" s="57"/>
      <c r="W398" s="57"/>
      <c r="X398" s="57"/>
      <c r="Y398" s="57"/>
      <c r="Z398" s="57"/>
      <c r="AA398" s="57"/>
      <c r="AB398" s="396"/>
      <c r="AD398" s="26"/>
      <c r="AE398" s="26"/>
      <c r="AF398" s="26"/>
      <c r="AG398" s="26"/>
      <c r="AH398" s="26"/>
      <c r="AI398" s="26"/>
      <c r="AJ398" s="26"/>
      <c r="AK398" s="26"/>
    </row>
    <row r="399" spans="1:37" ht="11.1" customHeight="1">
      <c r="A399" s="5"/>
      <c r="T399" s="57"/>
      <c r="U399" s="57"/>
      <c r="V399" s="57"/>
      <c r="W399" s="57"/>
      <c r="X399" s="57"/>
      <c r="Y399" s="57"/>
      <c r="Z399" s="57"/>
      <c r="AA399" s="57"/>
      <c r="AB399" s="396"/>
      <c r="AD399" s="26"/>
      <c r="AE399" s="26"/>
      <c r="AF399" s="26"/>
      <c r="AG399" s="26"/>
      <c r="AH399" s="26"/>
      <c r="AI399" s="26"/>
      <c r="AJ399" s="26"/>
      <c r="AK399" s="26"/>
    </row>
    <row r="400" spans="1:37" ht="15.75">
      <c r="A400" s="5"/>
      <c r="D400" s="582" t="s">
        <v>293</v>
      </c>
      <c r="E400" s="583"/>
      <c r="F400" s="583"/>
      <c r="G400" s="583"/>
      <c r="H400" s="583"/>
      <c r="I400" s="583"/>
      <c r="J400" s="584"/>
      <c r="T400" s="57"/>
      <c r="U400" s="57"/>
      <c r="V400" s="57"/>
      <c r="W400" s="57"/>
      <c r="X400" s="57"/>
      <c r="Y400" s="57"/>
      <c r="Z400" s="57"/>
      <c r="AA400" s="57"/>
      <c r="AB400" s="396"/>
      <c r="AD400" s="26"/>
      <c r="AE400" s="26"/>
      <c r="AF400" s="26"/>
      <c r="AG400" s="26"/>
      <c r="AH400" s="26"/>
      <c r="AI400" s="26"/>
      <c r="AJ400" s="26"/>
      <c r="AK400" s="26"/>
    </row>
    <row r="401" spans="1:37" ht="15.75">
      <c r="A401" s="5"/>
      <c r="D401" s="435" t="s">
        <v>294</v>
      </c>
      <c r="E401" s="435" t="s">
        <v>295</v>
      </c>
      <c r="F401" s="435" t="s">
        <v>296</v>
      </c>
      <c r="G401" s="585" t="s">
        <v>297</v>
      </c>
      <c r="H401" s="586"/>
      <c r="I401" s="585" t="s">
        <v>298</v>
      </c>
      <c r="J401" s="587"/>
      <c r="T401" s="57"/>
      <c r="U401" s="57"/>
      <c r="V401" s="57"/>
      <c r="W401" s="57"/>
      <c r="X401" s="57"/>
      <c r="Y401" s="57"/>
      <c r="Z401" s="57"/>
      <c r="AA401" s="57"/>
      <c r="AB401" s="396"/>
      <c r="AD401" s="26"/>
      <c r="AE401" s="26"/>
      <c r="AF401" s="26"/>
      <c r="AG401" s="26"/>
      <c r="AH401" s="26"/>
      <c r="AI401" s="26"/>
      <c r="AJ401" s="26"/>
      <c r="AK401" s="26"/>
    </row>
    <row r="402" spans="1:37" ht="15.75">
      <c r="A402" s="5"/>
      <c r="D402" s="436" t="s">
        <v>299</v>
      </c>
      <c r="E402" s="437" t="s">
        <v>300</v>
      </c>
      <c r="F402" s="437" t="s">
        <v>301</v>
      </c>
      <c r="G402" s="588">
        <f>COUNTIF(O2:O398,"&gt;=6")</f>
        <v>187</v>
      </c>
      <c r="H402" s="589"/>
      <c r="I402" s="590">
        <f>(G402*100)/SUM(G402:G407)</f>
        <v>54.20289855072464</v>
      </c>
      <c r="J402" s="591"/>
      <c r="T402" s="57"/>
      <c r="U402" s="57"/>
      <c r="V402" s="57"/>
      <c r="W402" s="57"/>
      <c r="X402" s="57"/>
      <c r="Y402" s="57"/>
      <c r="Z402" s="57"/>
      <c r="AA402" s="57"/>
      <c r="AB402" s="396"/>
      <c r="AD402" s="26"/>
      <c r="AE402" s="26"/>
      <c r="AF402" s="26"/>
      <c r="AG402" s="26"/>
      <c r="AH402" s="26"/>
      <c r="AI402" s="26"/>
      <c r="AJ402" s="26"/>
      <c r="AK402" s="26"/>
    </row>
    <row r="403" spans="1:37" ht="15.75">
      <c r="A403" s="5"/>
      <c r="D403" s="438" t="s">
        <v>302</v>
      </c>
      <c r="E403" s="439" t="s">
        <v>303</v>
      </c>
      <c r="F403" s="440" t="s">
        <v>304</v>
      </c>
      <c r="G403" s="572">
        <f>COUNTIFS(O2:O398,"&lt;6",O2:O398,"&gt;=5")</f>
        <v>52</v>
      </c>
      <c r="H403" s="573"/>
      <c r="I403" s="574">
        <f>(G403*100)/SUM(G402:G407)</f>
        <v>15.072463768115941</v>
      </c>
      <c r="J403" s="575"/>
      <c r="T403" s="57"/>
      <c r="U403" s="57"/>
      <c r="V403" s="57"/>
      <c r="W403" s="57"/>
      <c r="X403" s="57"/>
      <c r="Y403" s="57"/>
      <c r="Z403" s="57"/>
      <c r="AA403" s="57"/>
      <c r="AB403" s="396"/>
      <c r="AD403" s="26"/>
      <c r="AE403" s="26"/>
      <c r="AF403" s="26"/>
      <c r="AG403" s="26"/>
      <c r="AH403" s="26"/>
      <c r="AI403" s="26"/>
      <c r="AJ403" s="26"/>
      <c r="AK403" s="26"/>
    </row>
    <row r="404" spans="1:37" ht="15.75">
      <c r="A404" s="5"/>
      <c r="D404" s="441" t="s">
        <v>305</v>
      </c>
      <c r="E404" s="9" t="s">
        <v>306</v>
      </c>
      <c r="F404" s="9" t="s">
        <v>307</v>
      </c>
      <c r="G404" s="576">
        <f>COUNTIFS(O2:O398,"&lt;5",O2:O398,"&gt;=4")</f>
        <v>41</v>
      </c>
      <c r="H404" s="577"/>
      <c r="I404" s="570">
        <f>(G404*100)/SUM(G402:G407)</f>
        <v>11.884057971014492</v>
      </c>
      <c r="J404" s="571"/>
      <c r="T404" s="442"/>
      <c r="U404" s="442"/>
      <c r="V404" s="442"/>
      <c r="W404" s="443"/>
      <c r="X404" s="443"/>
      <c r="Y404" s="57"/>
      <c r="Z404" s="57"/>
      <c r="AA404" s="57"/>
      <c r="AB404" s="396"/>
      <c r="AD404" s="26"/>
      <c r="AE404" s="26"/>
      <c r="AF404" s="26"/>
      <c r="AG404" s="26"/>
      <c r="AH404" s="26"/>
      <c r="AI404" s="26"/>
      <c r="AJ404" s="26"/>
      <c r="AK404" s="26"/>
    </row>
    <row r="405" spans="1:37" ht="15.75">
      <c r="A405" s="5"/>
      <c r="D405" s="136" t="s">
        <v>308</v>
      </c>
      <c r="E405" s="136" t="s">
        <v>309</v>
      </c>
      <c r="F405" s="136" t="s">
        <v>310</v>
      </c>
      <c r="G405" s="578">
        <f>COUNTIFS(O2:O398,"&lt;4",O2:O398,"&gt;=3")</f>
        <v>31</v>
      </c>
      <c r="H405" s="579"/>
      <c r="I405" s="580">
        <f>(G405*100)/SUM(G402:G407)</f>
        <v>8.9855072463768124</v>
      </c>
      <c r="J405" s="581"/>
      <c r="T405" s="442"/>
      <c r="U405" s="442"/>
      <c r="V405" s="442"/>
      <c r="W405" s="443"/>
      <c r="X405" s="443"/>
      <c r="Y405" s="57"/>
      <c r="Z405" s="57"/>
      <c r="AA405" s="57"/>
      <c r="AB405" s="396"/>
      <c r="AD405" s="26"/>
      <c r="AE405" s="26"/>
      <c r="AF405" s="26"/>
      <c r="AG405" s="26"/>
      <c r="AH405" s="26"/>
      <c r="AI405" s="26"/>
      <c r="AJ405" s="26"/>
      <c r="AK405" s="26"/>
    </row>
    <row r="406" spans="1:37" ht="15.75">
      <c r="A406" s="5"/>
      <c r="D406" s="444" t="s">
        <v>311</v>
      </c>
      <c r="E406" s="444" t="s">
        <v>312</v>
      </c>
      <c r="F406" s="444" t="s">
        <v>313</v>
      </c>
      <c r="G406" s="559">
        <f>COUNTIFS(O2:O398,"&lt;3",O2:O398,"&gt;=2")</f>
        <v>20</v>
      </c>
      <c r="H406" s="560"/>
      <c r="I406" s="561">
        <f>(G406*100)/SUM(G402:G407)</f>
        <v>5.7971014492753623</v>
      </c>
      <c r="J406" s="562"/>
      <c r="T406" s="442"/>
      <c r="U406" s="442"/>
      <c r="V406" s="442"/>
      <c r="W406" s="443"/>
      <c r="X406" s="443"/>
      <c r="Y406" s="57"/>
      <c r="Z406" s="57"/>
      <c r="AA406" s="57"/>
      <c r="AB406" s="396"/>
      <c r="AD406" s="26"/>
      <c r="AE406" s="26"/>
      <c r="AF406" s="26"/>
      <c r="AG406" s="26"/>
      <c r="AH406" s="26"/>
      <c r="AI406" s="26"/>
      <c r="AJ406" s="26"/>
      <c r="AK406" s="26"/>
    </row>
    <row r="407" spans="1:37" ht="15.75">
      <c r="A407" s="5"/>
      <c r="D407" s="445" t="s">
        <v>314</v>
      </c>
      <c r="E407" s="445" t="s">
        <v>315</v>
      </c>
      <c r="F407" s="446" t="s">
        <v>316</v>
      </c>
      <c r="G407" s="563">
        <f>COUNTIF(O3:O398,"&lt;2")</f>
        <v>14</v>
      </c>
      <c r="H407" s="564"/>
      <c r="I407" s="550">
        <f>(G407*100)/SUM(G402:G407)</f>
        <v>4.0579710144927539</v>
      </c>
      <c r="J407" s="551"/>
      <c r="T407" s="442"/>
      <c r="U407" s="442"/>
      <c r="V407" s="442"/>
      <c r="W407" s="443"/>
      <c r="X407" s="443"/>
      <c r="Y407" s="57"/>
      <c r="Z407" s="57"/>
      <c r="AA407" s="57"/>
      <c r="AB407" s="396"/>
      <c r="AD407" s="26"/>
      <c r="AE407" s="26"/>
      <c r="AF407" s="26"/>
      <c r="AG407" s="26"/>
      <c r="AH407" s="26"/>
      <c r="AI407" s="26"/>
      <c r="AJ407" s="26"/>
      <c r="AK407" s="26"/>
    </row>
    <row r="408" spans="1:37" ht="15.75">
      <c r="A408" s="5"/>
      <c r="D408" s="565" t="s">
        <v>317</v>
      </c>
      <c r="E408" s="566"/>
      <c r="F408" s="566"/>
      <c r="G408" s="566"/>
      <c r="H408" s="566"/>
      <c r="I408" s="566"/>
      <c r="J408" s="566"/>
      <c r="T408" s="442"/>
      <c r="U408" s="442"/>
      <c r="V408" s="442"/>
      <c r="W408" s="443"/>
      <c r="X408" s="443"/>
      <c r="Y408" s="57"/>
      <c r="Z408" s="57"/>
      <c r="AA408" s="57"/>
      <c r="AB408" s="396"/>
      <c r="AD408" s="26"/>
      <c r="AE408" s="26"/>
      <c r="AF408" s="26"/>
      <c r="AG408" s="26"/>
      <c r="AH408" s="26"/>
      <c r="AI408" s="26"/>
      <c r="AJ408" s="26"/>
      <c r="AK408" s="26"/>
    </row>
    <row r="409" spans="1:37" ht="15.75">
      <c r="A409" s="5"/>
      <c r="D409" s="567" t="s">
        <v>318</v>
      </c>
      <c r="E409" s="547"/>
      <c r="F409" s="567">
        <f>SUM(G402:G405)</f>
        <v>311</v>
      </c>
      <c r="G409" s="568"/>
      <c r="H409" s="569"/>
      <c r="I409" s="570">
        <f>SUM(I402:I405)</f>
        <v>90.144927536231876</v>
      </c>
      <c r="J409" s="571"/>
      <c r="T409" s="442"/>
      <c r="U409" s="442"/>
      <c r="V409" s="442"/>
      <c r="W409" s="443"/>
      <c r="X409" s="443"/>
      <c r="Y409" s="57"/>
      <c r="Z409" s="57"/>
      <c r="AA409" s="57"/>
      <c r="AB409" s="396"/>
      <c r="AD409" s="26"/>
      <c r="AE409" s="26"/>
      <c r="AF409" s="26"/>
      <c r="AG409" s="26"/>
      <c r="AH409" s="26"/>
      <c r="AI409" s="26"/>
      <c r="AJ409" s="26"/>
      <c r="AK409" s="26"/>
    </row>
    <row r="410" spans="1:37" ht="15.75">
      <c r="A410" s="5"/>
      <c r="D410" s="546" t="s">
        <v>319</v>
      </c>
      <c r="E410" s="547"/>
      <c r="F410" s="546">
        <f>SUM(G406:G407)</f>
        <v>34</v>
      </c>
      <c r="G410" s="548"/>
      <c r="H410" s="549"/>
      <c r="I410" s="550">
        <f>SUM(I406:I407)</f>
        <v>9.8550724637681171</v>
      </c>
      <c r="J410" s="551"/>
      <c r="T410" s="43"/>
      <c r="U410" s="57"/>
      <c r="V410" s="57"/>
      <c r="W410" s="57"/>
      <c r="X410" s="57"/>
      <c r="Y410" s="57"/>
      <c r="Z410" s="57"/>
      <c r="AA410" s="57"/>
      <c r="AB410" s="396"/>
      <c r="AD410" s="26"/>
      <c r="AE410" s="26"/>
      <c r="AF410" s="26"/>
      <c r="AG410" s="26"/>
      <c r="AH410" s="26"/>
      <c r="AI410" s="26"/>
      <c r="AJ410" s="26"/>
      <c r="AK410" s="26"/>
    </row>
    <row r="411" spans="1:37" ht="15.75">
      <c r="A411" s="5"/>
      <c r="B411" s="447"/>
      <c r="C411" s="448"/>
      <c r="D411" s="449"/>
      <c r="E411" s="449"/>
      <c r="F411" s="450"/>
      <c r="G411" s="449"/>
      <c r="H411" s="449"/>
      <c r="I411" s="451"/>
      <c r="J411" s="449"/>
      <c r="K411" s="448"/>
      <c r="L411" s="448"/>
      <c r="M411" s="448"/>
      <c r="N411" s="448"/>
      <c r="O411" s="448"/>
      <c r="P411" s="448"/>
      <c r="R411" s="448"/>
      <c r="S411" s="452"/>
      <c r="T411" s="43"/>
      <c r="U411" s="26"/>
      <c r="V411" s="26"/>
      <c r="W411" s="26"/>
      <c r="X411" s="26"/>
      <c r="Y411" s="26"/>
      <c r="Z411" s="26"/>
      <c r="AA411" s="396"/>
      <c r="AB411" s="396"/>
      <c r="AD411" s="26"/>
      <c r="AE411" s="26"/>
      <c r="AF411" s="26"/>
      <c r="AG411" s="26"/>
      <c r="AH411" s="26"/>
      <c r="AI411" s="26"/>
      <c r="AJ411" s="26"/>
      <c r="AK411" s="26"/>
    </row>
    <row r="412" spans="1:37" ht="15.75">
      <c r="A412" s="5"/>
      <c r="B412" s="447"/>
      <c r="C412" s="448"/>
      <c r="D412" s="396"/>
      <c r="E412" s="552" t="s">
        <v>320</v>
      </c>
      <c r="F412" s="552"/>
      <c r="G412" s="449"/>
      <c r="H412" s="449"/>
      <c r="I412" s="451"/>
      <c r="J412" s="449"/>
      <c r="K412" s="448"/>
      <c r="L412" s="448"/>
      <c r="M412" s="448"/>
      <c r="N412" s="448"/>
      <c r="O412" s="448"/>
      <c r="P412" s="448"/>
      <c r="R412" s="448"/>
      <c r="S412" s="452"/>
      <c r="T412" s="43"/>
      <c r="U412" s="26"/>
      <c r="V412" s="26"/>
      <c r="W412" s="26"/>
      <c r="X412" s="26"/>
      <c r="Y412" s="26"/>
      <c r="Z412" s="26"/>
      <c r="AA412" s="396"/>
      <c r="AB412" s="396"/>
      <c r="AD412" s="26"/>
      <c r="AE412" s="26"/>
      <c r="AF412" s="26"/>
      <c r="AG412" s="26"/>
      <c r="AH412" s="26"/>
      <c r="AI412" s="26"/>
      <c r="AJ412" s="26"/>
      <c r="AK412" s="26"/>
    </row>
    <row r="413" spans="1:37" ht="15.75">
      <c r="A413" s="5"/>
      <c r="B413" s="447"/>
      <c r="C413" s="448"/>
      <c r="D413" s="396"/>
      <c r="E413" s="453">
        <f>SUBTOTAL(3,B:B)-1</f>
        <v>142</v>
      </c>
      <c r="F413" s="454" t="s">
        <v>321</v>
      </c>
      <c r="G413" s="449"/>
      <c r="H413" s="449"/>
      <c r="I413" s="451"/>
      <c r="J413" s="449"/>
      <c r="K413" s="448"/>
      <c r="L413" s="448"/>
      <c r="M413" s="448"/>
      <c r="N413" s="448"/>
      <c r="O413" s="448"/>
      <c r="P413" s="448"/>
      <c r="R413" s="448"/>
      <c r="S413" s="452"/>
      <c r="T413" s="43"/>
      <c r="U413" s="26"/>
      <c r="V413" s="26"/>
      <c r="W413" s="26"/>
      <c r="X413" s="26"/>
      <c r="Y413" s="26"/>
      <c r="Z413" s="26"/>
      <c r="AA413" s="396"/>
      <c r="AB413" s="396"/>
      <c r="AD413" s="26"/>
      <c r="AE413" s="26"/>
      <c r="AF413" s="26"/>
      <c r="AG413" s="26"/>
      <c r="AH413" s="26"/>
      <c r="AI413" s="26"/>
      <c r="AJ413" s="26"/>
      <c r="AK413" s="26"/>
    </row>
    <row r="414" spans="1:37" ht="15.75">
      <c r="A414" s="5"/>
      <c r="B414" s="447"/>
      <c r="C414" s="448"/>
      <c r="D414" s="449"/>
      <c r="E414" s="453">
        <f>SUBTOTAL(3,C:C)-1</f>
        <v>397</v>
      </c>
      <c r="F414" s="454" t="s">
        <v>322</v>
      </c>
      <c r="G414" s="449"/>
      <c r="H414" s="449"/>
      <c r="I414" s="451"/>
      <c r="J414" s="449"/>
      <c r="K414" s="448"/>
      <c r="L414" s="448"/>
      <c r="M414" s="448"/>
      <c r="N414" s="448"/>
      <c r="O414" s="448"/>
      <c r="P414" s="448"/>
      <c r="R414" s="448"/>
      <c r="S414" s="452"/>
      <c r="T414" s="43"/>
      <c r="U414" s="26"/>
      <c r="V414" s="26"/>
      <c r="W414" s="26"/>
      <c r="X414" s="26"/>
      <c r="Y414" s="26"/>
      <c r="Z414" s="26"/>
      <c r="AA414" s="396"/>
      <c r="AB414" s="396"/>
      <c r="AD414" s="26"/>
      <c r="AE414" s="26"/>
      <c r="AF414" s="26"/>
      <c r="AG414" s="26"/>
      <c r="AH414" s="26"/>
      <c r="AI414" s="26"/>
      <c r="AJ414" s="26"/>
      <c r="AK414" s="26"/>
    </row>
    <row r="415" spans="1:37" ht="15.75">
      <c r="A415" s="5"/>
      <c r="B415" s="447"/>
      <c r="C415" s="448"/>
      <c r="E415" s="5"/>
      <c r="F415" s="5"/>
      <c r="G415" s="26"/>
      <c r="H415" s="26"/>
      <c r="I415" s="26"/>
      <c r="J415" s="26"/>
      <c r="K415" s="448"/>
      <c r="L415" s="448"/>
      <c r="M415" s="448"/>
      <c r="N415" s="448"/>
      <c r="O415" s="448"/>
      <c r="P415" s="448"/>
      <c r="R415" s="448"/>
      <c r="S415" s="452"/>
      <c r="T415" s="43"/>
      <c r="U415" s="26"/>
      <c r="V415" s="26"/>
      <c r="W415" s="26"/>
      <c r="X415" s="26"/>
      <c r="Y415" s="26"/>
      <c r="Z415" s="26"/>
      <c r="AA415" s="396"/>
      <c r="AB415" s="396"/>
      <c r="AD415" s="26"/>
      <c r="AE415" s="26"/>
      <c r="AF415" s="26"/>
      <c r="AG415" s="26"/>
      <c r="AH415" s="26"/>
      <c r="AI415" s="26"/>
      <c r="AJ415" s="26"/>
      <c r="AK415" s="26"/>
    </row>
    <row r="416" spans="1:37" ht="15.75">
      <c r="A416" s="5"/>
      <c r="B416" s="447"/>
      <c r="C416" s="448"/>
      <c r="E416" s="553" t="s">
        <v>323</v>
      </c>
      <c r="F416" s="554"/>
      <c r="G416" s="554"/>
      <c r="H416" s="555"/>
      <c r="I416" s="26"/>
      <c r="J416" s="26"/>
      <c r="K416" s="448"/>
      <c r="L416" s="448"/>
      <c r="M416" s="448"/>
      <c r="N416" s="448"/>
      <c r="O416" s="448"/>
      <c r="P416" s="448"/>
      <c r="R416" s="448"/>
      <c r="S416" s="452"/>
      <c r="T416" s="43"/>
      <c r="U416" s="26"/>
      <c r="V416" s="26"/>
      <c r="W416" s="26"/>
      <c r="X416" s="26"/>
      <c r="Y416" s="26"/>
      <c r="Z416" s="26"/>
      <c r="AA416" s="396"/>
      <c r="AB416" s="396"/>
      <c r="AD416" s="26"/>
      <c r="AE416" s="26"/>
      <c r="AF416" s="26"/>
      <c r="AG416" s="26"/>
      <c r="AH416" s="26"/>
      <c r="AI416" s="26"/>
      <c r="AJ416" s="26"/>
      <c r="AK416" s="26"/>
    </row>
    <row r="417" spans="1:37" ht="15.75">
      <c r="A417" s="5"/>
      <c r="B417" s="447"/>
      <c r="C417" s="448"/>
      <c r="E417" s="455" t="s">
        <v>294</v>
      </c>
      <c r="F417" s="455" t="s">
        <v>324</v>
      </c>
      <c r="G417" s="456" t="s">
        <v>0</v>
      </c>
      <c r="H417" s="457" t="s">
        <v>4</v>
      </c>
      <c r="I417" s="26"/>
      <c r="J417" s="26"/>
      <c r="K417" s="448"/>
      <c r="L417" s="448"/>
      <c r="M417" s="448"/>
      <c r="N417" s="448"/>
      <c r="O417" s="448"/>
      <c r="P417" s="448"/>
      <c r="R417" s="448"/>
      <c r="S417" s="452"/>
      <c r="T417" s="43"/>
      <c r="U417" s="26"/>
      <c r="V417" s="26"/>
      <c r="W417" s="26"/>
      <c r="X417" s="26"/>
      <c r="Y417" s="26"/>
      <c r="Z417" s="26"/>
      <c r="AA417" s="396"/>
      <c r="AB417" s="396"/>
      <c r="AD417" s="26"/>
      <c r="AE417" s="26"/>
      <c r="AF417" s="26"/>
      <c r="AG417" s="26"/>
      <c r="AH417" s="26"/>
      <c r="AI417" s="26"/>
      <c r="AJ417" s="26"/>
      <c r="AK417" s="26"/>
    </row>
    <row r="418" spans="1:37" ht="15.75">
      <c r="A418" s="5"/>
      <c r="B418" s="447"/>
      <c r="C418" s="448"/>
      <c r="E418" s="458">
        <v>4.8</v>
      </c>
      <c r="F418" s="459" t="s">
        <v>325</v>
      </c>
      <c r="G418" s="556">
        <v>2</v>
      </c>
      <c r="H418" s="556">
        <v>1</v>
      </c>
      <c r="I418" s="26"/>
      <c r="J418" s="26"/>
      <c r="K418" s="448"/>
      <c r="L418" s="448"/>
      <c r="M418" s="448"/>
      <c r="N418" s="448"/>
      <c r="O418" s="448"/>
      <c r="P418" s="448"/>
      <c r="R418" s="448"/>
      <c r="S418" s="452"/>
      <c r="T418" s="43"/>
      <c r="U418" s="26"/>
      <c r="V418" s="26"/>
      <c r="W418" s="26"/>
      <c r="X418" s="26"/>
      <c r="Y418" s="26"/>
      <c r="Z418" s="26"/>
      <c r="AA418" s="396"/>
      <c r="AB418" s="396"/>
      <c r="AD418" s="26"/>
      <c r="AE418" s="26"/>
      <c r="AF418" s="26"/>
      <c r="AG418" s="26"/>
      <c r="AH418" s="26"/>
      <c r="AI418" s="26"/>
      <c r="AJ418" s="26"/>
      <c r="AK418" s="26"/>
    </row>
    <row r="419" spans="1:37" ht="15.75">
      <c r="A419" s="5"/>
      <c r="B419" s="447"/>
      <c r="C419" s="448"/>
      <c r="E419" s="458">
        <v>5</v>
      </c>
      <c r="F419" s="459" t="s">
        <v>325</v>
      </c>
      <c r="G419" s="557"/>
      <c r="H419" s="557"/>
      <c r="I419" s="26"/>
      <c r="J419" s="26"/>
      <c r="K419" s="448"/>
      <c r="L419" s="448"/>
      <c r="M419" s="448"/>
      <c r="N419" s="448"/>
      <c r="O419" s="448"/>
      <c r="P419" s="448"/>
      <c r="R419" s="448"/>
      <c r="S419" s="452"/>
      <c r="T419" s="43"/>
      <c r="Z419" s="396"/>
      <c r="AA419" s="396"/>
      <c r="AB419" s="396"/>
      <c r="AD419" s="26"/>
      <c r="AE419" s="26"/>
      <c r="AF419" s="26"/>
      <c r="AG419" s="26"/>
      <c r="AH419" s="26"/>
      <c r="AI419" s="26"/>
      <c r="AJ419" s="26"/>
      <c r="AK419" s="26"/>
    </row>
    <row r="420" spans="1:37" ht="15.75">
      <c r="A420" s="5"/>
      <c r="B420" s="447"/>
      <c r="C420" s="448"/>
      <c r="E420" s="458">
        <v>5.2</v>
      </c>
      <c r="F420" s="459" t="s">
        <v>6</v>
      </c>
      <c r="G420" s="557"/>
      <c r="H420" s="557"/>
      <c r="I420" s="460"/>
      <c r="J420" s="448"/>
      <c r="K420" s="448"/>
      <c r="L420" s="448"/>
      <c r="M420" s="448"/>
      <c r="N420" s="448"/>
      <c r="O420" s="448"/>
      <c r="P420" s="448"/>
      <c r="R420" s="448"/>
      <c r="S420" s="452"/>
      <c r="T420" s="43"/>
      <c r="Z420" s="396"/>
      <c r="AA420" s="396"/>
      <c r="AB420" s="396"/>
      <c r="AD420" s="26"/>
      <c r="AE420" s="26"/>
      <c r="AF420" s="26"/>
      <c r="AG420" s="26"/>
      <c r="AH420" s="26"/>
      <c r="AI420" s="26"/>
      <c r="AJ420" s="26"/>
      <c r="AK420" s="26"/>
    </row>
    <row r="421" spans="1:37" ht="15.75">
      <c r="A421" s="5"/>
      <c r="B421" s="447"/>
      <c r="C421" s="448"/>
      <c r="E421" s="458">
        <v>5.4</v>
      </c>
      <c r="F421" s="459" t="s">
        <v>6</v>
      </c>
      <c r="G421" s="557"/>
      <c r="H421" s="557"/>
      <c r="I421" s="460"/>
      <c r="J421" s="448"/>
      <c r="K421" s="448"/>
      <c r="L421" s="448"/>
      <c r="M421" s="448"/>
      <c r="N421" s="448"/>
      <c r="O421" s="448"/>
      <c r="P421" s="448"/>
      <c r="R421" s="448"/>
      <c r="S421" s="452"/>
      <c r="T421" s="43"/>
      <c r="Z421" s="396"/>
      <c r="AA421" s="396"/>
      <c r="AB421" s="396"/>
      <c r="AD421" s="26"/>
      <c r="AE421" s="26"/>
      <c r="AF421" s="26"/>
      <c r="AG421" s="26"/>
      <c r="AH421" s="26"/>
      <c r="AI421" s="26"/>
      <c r="AJ421" s="26"/>
      <c r="AK421" s="26"/>
    </row>
    <row r="422" spans="1:37" ht="15.75">
      <c r="A422" s="5"/>
      <c r="B422" s="447"/>
      <c r="C422" s="448"/>
      <c r="E422" s="458">
        <v>5.6</v>
      </c>
      <c r="F422" s="459" t="s">
        <v>6</v>
      </c>
      <c r="G422" s="557"/>
      <c r="H422" s="557"/>
      <c r="I422" s="460"/>
      <c r="J422" s="448"/>
      <c r="K422" s="448"/>
      <c r="L422" s="448"/>
      <c r="M422" s="448"/>
      <c r="N422" s="448"/>
      <c r="O422" s="448"/>
      <c r="P422" s="448"/>
      <c r="R422" s="448"/>
      <c r="S422" s="452"/>
      <c r="T422" s="43"/>
      <c r="Z422" s="396"/>
      <c r="AA422" s="396"/>
      <c r="AB422" s="396"/>
      <c r="AD422" s="26"/>
      <c r="AE422" s="26"/>
      <c r="AF422" s="26"/>
      <c r="AG422" s="26"/>
      <c r="AH422" s="26"/>
      <c r="AI422" s="26"/>
      <c r="AJ422" s="26"/>
      <c r="AK422" s="26"/>
    </row>
    <row r="423" spans="1:37" ht="15.75">
      <c r="A423" s="5"/>
      <c r="B423" s="447"/>
      <c r="C423" s="448"/>
      <c r="E423" s="458">
        <v>5.77</v>
      </c>
      <c r="F423" s="459" t="s">
        <v>326</v>
      </c>
      <c r="G423" s="557"/>
      <c r="H423" s="557"/>
      <c r="I423" s="460"/>
      <c r="J423" s="448"/>
      <c r="K423" s="448"/>
      <c r="L423" s="448"/>
      <c r="M423" s="448"/>
      <c r="N423" s="448"/>
      <c r="O423" s="448"/>
      <c r="P423" s="448"/>
      <c r="R423" s="448"/>
      <c r="S423" s="452"/>
      <c r="T423" s="43"/>
      <c r="Z423" s="396"/>
      <c r="AA423" s="396"/>
      <c r="AB423" s="396"/>
      <c r="AD423" s="26"/>
      <c r="AE423" s="26"/>
      <c r="AF423" s="26"/>
      <c r="AG423" s="26"/>
      <c r="AH423" s="26"/>
      <c r="AI423" s="26"/>
      <c r="AJ423" s="26"/>
      <c r="AK423" s="26"/>
    </row>
    <row r="424" spans="1:37" ht="15.75">
      <c r="A424" s="5"/>
      <c r="B424" s="447"/>
      <c r="C424" s="448"/>
      <c r="D424" s="26"/>
      <c r="E424" s="458">
        <v>6</v>
      </c>
      <c r="F424" s="459" t="s">
        <v>326</v>
      </c>
      <c r="G424" s="558"/>
      <c r="H424" s="558"/>
      <c r="I424" s="460"/>
      <c r="J424" s="448"/>
      <c r="K424" s="448"/>
      <c r="L424" s="448"/>
      <c r="M424" s="448"/>
      <c r="N424" s="448"/>
      <c r="O424" s="448"/>
      <c r="P424" s="448"/>
      <c r="R424" s="448"/>
      <c r="S424" s="452"/>
      <c r="T424" s="43"/>
      <c r="Z424" s="396"/>
      <c r="AA424" s="396"/>
      <c r="AB424" s="396"/>
      <c r="AD424" s="26"/>
      <c r="AE424" s="26"/>
      <c r="AF424" s="26"/>
      <c r="AG424" s="26"/>
      <c r="AH424" s="26"/>
      <c r="AI424" s="26"/>
      <c r="AJ424" s="26"/>
      <c r="AK424" s="26"/>
    </row>
    <row r="425" spans="1:37" ht="15.75">
      <c r="A425" s="5"/>
      <c r="B425" s="447"/>
      <c r="C425" s="448"/>
      <c r="D425" s="26"/>
      <c r="E425" s="26"/>
      <c r="F425" s="461"/>
      <c r="G425" s="448"/>
      <c r="H425" s="448"/>
      <c r="I425" s="460"/>
      <c r="J425" s="448"/>
      <c r="K425" s="448"/>
      <c r="L425" s="448"/>
      <c r="M425" s="448"/>
      <c r="N425" s="448"/>
      <c r="O425" s="448"/>
      <c r="P425" s="448"/>
      <c r="R425" s="448"/>
      <c r="S425" s="452"/>
      <c r="T425" s="43"/>
      <c r="Z425" s="396"/>
      <c r="AA425" s="396"/>
      <c r="AB425" s="396"/>
      <c r="AD425" s="26"/>
      <c r="AE425" s="26"/>
      <c r="AF425" s="26"/>
      <c r="AG425" s="26"/>
      <c r="AH425" s="26"/>
      <c r="AI425" s="26"/>
      <c r="AJ425" s="26"/>
      <c r="AK425" s="26"/>
    </row>
    <row r="426" spans="1:37" ht="15.75">
      <c r="A426" s="5"/>
      <c r="B426" s="447"/>
      <c r="C426" s="448"/>
      <c r="D426" s="448"/>
      <c r="E426" s="448"/>
      <c r="F426" s="461"/>
      <c r="G426" s="448"/>
      <c r="H426" s="448"/>
      <c r="I426" s="460"/>
      <c r="J426" s="448"/>
      <c r="K426" s="448"/>
      <c r="L426" s="448"/>
      <c r="M426" s="448"/>
      <c r="N426" s="448"/>
      <c r="O426" s="448"/>
      <c r="P426" s="448"/>
      <c r="R426" s="448"/>
      <c r="S426" s="452"/>
      <c r="T426" s="43"/>
      <c r="Z426" s="396"/>
      <c r="AA426" s="396"/>
      <c r="AB426" s="396"/>
      <c r="AD426" s="26"/>
      <c r="AE426" s="26"/>
      <c r="AF426" s="26"/>
      <c r="AG426" s="26"/>
      <c r="AH426" s="26"/>
      <c r="AI426" s="26"/>
      <c r="AJ426" s="26"/>
      <c r="AK426" s="26"/>
    </row>
    <row r="427" spans="1:37" ht="15.75">
      <c r="A427" s="5"/>
      <c r="B427" s="447"/>
      <c r="C427" s="448"/>
      <c r="D427" s="448"/>
      <c r="E427" s="448"/>
      <c r="F427" s="461"/>
      <c r="G427" s="448"/>
      <c r="H427" s="448"/>
      <c r="I427" s="460"/>
      <c r="J427" s="448"/>
      <c r="K427" s="448"/>
      <c r="L427" s="448"/>
      <c r="M427" s="448"/>
      <c r="N427" s="448"/>
      <c r="O427" s="448"/>
      <c r="P427" s="448"/>
      <c r="R427" s="448"/>
      <c r="S427" s="452"/>
      <c r="T427" s="43"/>
      <c r="Z427" s="396"/>
      <c r="AA427" s="396"/>
      <c r="AB427" s="396"/>
      <c r="AD427" s="26"/>
      <c r="AE427" s="26"/>
      <c r="AF427" s="26"/>
      <c r="AG427" s="26"/>
      <c r="AH427" s="26"/>
      <c r="AI427" s="26"/>
      <c r="AJ427" s="26"/>
      <c r="AK427" s="26"/>
    </row>
    <row r="428" spans="1:37" ht="15.75">
      <c r="A428" s="5"/>
      <c r="B428" s="447"/>
      <c r="C428" s="448"/>
      <c r="D428" s="448"/>
      <c r="E428" s="448"/>
      <c r="F428" s="461"/>
      <c r="G428" s="448"/>
      <c r="H428" s="448"/>
      <c r="I428" s="460"/>
      <c r="J428" s="448"/>
      <c r="K428" s="448"/>
      <c r="L428" s="448"/>
      <c r="M428" s="448"/>
      <c r="N428" s="448"/>
      <c r="O428" s="448"/>
      <c r="P428" s="448"/>
      <c r="R428" s="448"/>
      <c r="S428" s="452"/>
      <c r="T428" s="43"/>
      <c r="Z428" s="396"/>
      <c r="AA428" s="396"/>
      <c r="AB428" s="396"/>
      <c r="AD428" s="26"/>
      <c r="AE428" s="26"/>
      <c r="AF428" s="26"/>
      <c r="AG428" s="26"/>
      <c r="AH428" s="26"/>
      <c r="AI428" s="26"/>
      <c r="AJ428" s="26"/>
      <c r="AK428" s="26"/>
    </row>
    <row r="429" spans="1:37" ht="15.75">
      <c r="A429" s="5"/>
      <c r="B429" s="447"/>
      <c r="C429" s="448"/>
      <c r="D429" s="448"/>
      <c r="E429" s="448"/>
      <c r="F429" s="461"/>
      <c r="G429" s="448"/>
      <c r="H429" s="448"/>
      <c r="I429" s="460"/>
      <c r="J429" s="448"/>
      <c r="K429" s="448"/>
      <c r="L429" s="448"/>
      <c r="M429" s="448"/>
      <c r="N429" s="448"/>
      <c r="O429" s="448"/>
      <c r="P429" s="448"/>
      <c r="R429" s="448"/>
      <c r="S429" s="452"/>
      <c r="T429" s="43"/>
      <c r="Z429" s="396"/>
      <c r="AA429" s="396"/>
      <c r="AB429" s="396"/>
      <c r="AD429" s="26"/>
      <c r="AE429" s="26"/>
      <c r="AF429" s="26"/>
      <c r="AG429" s="26"/>
      <c r="AH429" s="26"/>
      <c r="AI429" s="26"/>
      <c r="AJ429" s="26"/>
      <c r="AK429" s="26"/>
    </row>
    <row r="430" spans="1:37" ht="15.75">
      <c r="A430" s="5"/>
      <c r="B430" s="447"/>
      <c r="C430" s="448"/>
      <c r="D430" s="448"/>
      <c r="E430" s="448"/>
      <c r="F430" s="461"/>
      <c r="G430" s="448"/>
      <c r="H430" s="448"/>
      <c r="I430" s="460"/>
      <c r="J430" s="448"/>
      <c r="K430" s="448"/>
      <c r="L430" s="448"/>
      <c r="M430" s="448"/>
      <c r="N430" s="448"/>
      <c r="O430" s="448"/>
      <c r="P430" s="448"/>
      <c r="R430" s="448"/>
      <c r="S430" s="452"/>
      <c r="T430" s="43"/>
      <c r="Z430" s="396"/>
      <c r="AA430" s="396"/>
      <c r="AB430" s="396"/>
      <c r="AD430" s="26"/>
      <c r="AE430" s="26"/>
      <c r="AF430" s="26"/>
      <c r="AG430" s="26"/>
      <c r="AH430" s="26"/>
      <c r="AI430" s="26"/>
      <c r="AJ430" s="26"/>
      <c r="AK430" s="26"/>
    </row>
    <row r="431" spans="1:37" ht="15.75">
      <c r="A431" s="5"/>
      <c r="B431" s="447"/>
      <c r="C431" s="448"/>
      <c r="D431" s="448"/>
      <c r="E431" s="448"/>
      <c r="F431" s="461"/>
      <c r="G431" s="448"/>
      <c r="H431" s="448"/>
      <c r="I431" s="460"/>
      <c r="J431" s="448"/>
      <c r="K431" s="448"/>
      <c r="L431" s="448"/>
      <c r="M431" s="448"/>
      <c r="N431" s="448"/>
      <c r="O431" s="448"/>
      <c r="P431" s="448"/>
      <c r="R431" s="448"/>
      <c r="S431" s="452"/>
      <c r="T431" s="43"/>
      <c r="Z431" s="396"/>
      <c r="AA431" s="396"/>
      <c r="AB431" s="396"/>
      <c r="AD431" s="26"/>
      <c r="AE431" s="26"/>
      <c r="AF431" s="26"/>
      <c r="AG431" s="26"/>
      <c r="AH431" s="26"/>
      <c r="AI431" s="26"/>
      <c r="AJ431" s="26"/>
      <c r="AK431" s="26"/>
    </row>
    <row r="432" spans="1:37" ht="15.75">
      <c r="A432" s="5"/>
      <c r="B432" s="447"/>
      <c r="C432" s="448"/>
      <c r="D432" s="448"/>
      <c r="E432" s="448"/>
      <c r="F432" s="461"/>
      <c r="G432" s="448"/>
      <c r="H432" s="448"/>
      <c r="I432" s="460"/>
      <c r="J432" s="448"/>
      <c r="K432" s="448"/>
      <c r="L432" s="448"/>
      <c r="M432" s="448"/>
      <c r="N432" s="448"/>
      <c r="O432" s="448"/>
      <c r="P432" s="448"/>
      <c r="R432" s="448"/>
      <c r="S432" s="452"/>
      <c r="T432" s="43"/>
      <c r="Z432" s="396"/>
      <c r="AA432" s="396"/>
      <c r="AB432" s="396"/>
      <c r="AD432" s="26"/>
      <c r="AE432" s="26"/>
      <c r="AF432" s="26"/>
      <c r="AG432" s="26"/>
      <c r="AH432" s="26"/>
      <c r="AI432" s="26"/>
      <c r="AJ432" s="26"/>
      <c r="AK432" s="26"/>
    </row>
    <row r="433" spans="1:37" ht="15.75">
      <c r="A433" s="5"/>
      <c r="B433" s="447"/>
      <c r="C433" s="448"/>
      <c r="D433" s="448"/>
      <c r="E433" s="448"/>
      <c r="F433" s="461"/>
      <c r="G433" s="448"/>
      <c r="H433" s="448"/>
      <c r="I433" s="460"/>
      <c r="J433" s="448"/>
      <c r="K433" s="448"/>
      <c r="L433" s="448"/>
      <c r="M433" s="448"/>
      <c r="N433" s="448"/>
      <c r="O433" s="448"/>
      <c r="P433" s="448"/>
      <c r="R433" s="448"/>
      <c r="S433" s="452"/>
      <c r="T433" s="43"/>
      <c r="Z433" s="396"/>
      <c r="AA433" s="396"/>
      <c r="AB433" s="396"/>
      <c r="AD433" s="26"/>
      <c r="AE433" s="26"/>
      <c r="AF433" s="26"/>
      <c r="AG433" s="26"/>
      <c r="AH433" s="26"/>
      <c r="AI433" s="26"/>
      <c r="AJ433" s="26"/>
      <c r="AK433" s="26"/>
    </row>
    <row r="434" spans="1:37" ht="15.75">
      <c r="A434" s="5"/>
      <c r="B434" s="447"/>
      <c r="C434" s="448"/>
      <c r="D434" s="448"/>
      <c r="E434" s="448"/>
      <c r="F434" s="461"/>
      <c r="G434" s="448"/>
      <c r="H434" s="448"/>
      <c r="I434" s="460"/>
      <c r="J434" s="448"/>
      <c r="K434" s="448"/>
      <c r="L434" s="448"/>
      <c r="M434" s="448"/>
      <c r="N434" s="448"/>
      <c r="O434" s="448"/>
      <c r="P434" s="448"/>
      <c r="R434" s="448"/>
      <c r="S434" s="452"/>
      <c r="T434" s="43"/>
      <c r="Z434" s="396"/>
      <c r="AA434" s="396"/>
      <c r="AB434" s="396"/>
      <c r="AD434" s="26"/>
      <c r="AE434" s="26"/>
      <c r="AF434" s="26"/>
      <c r="AG434" s="26"/>
      <c r="AH434" s="26"/>
      <c r="AI434" s="26"/>
      <c r="AJ434" s="26"/>
      <c r="AK434" s="26"/>
    </row>
    <row r="435" spans="1:37" ht="15.75">
      <c r="A435" s="5"/>
      <c r="B435" s="447"/>
      <c r="C435" s="448"/>
      <c r="D435" s="448"/>
      <c r="E435" s="448"/>
      <c r="F435" s="461"/>
      <c r="G435" s="448"/>
      <c r="H435" s="448"/>
      <c r="I435" s="460"/>
      <c r="J435" s="448"/>
      <c r="K435" s="448"/>
      <c r="L435" s="448"/>
      <c r="M435" s="448"/>
      <c r="N435" s="448"/>
      <c r="O435" s="448"/>
      <c r="P435" s="448"/>
      <c r="R435" s="448"/>
      <c r="S435" s="452"/>
      <c r="T435" s="43"/>
      <c r="Z435" s="396"/>
      <c r="AA435" s="396"/>
      <c r="AB435" s="396"/>
      <c r="AD435" s="26"/>
      <c r="AE435" s="26"/>
      <c r="AF435" s="26"/>
      <c r="AG435" s="26"/>
      <c r="AH435" s="26"/>
      <c r="AI435" s="26"/>
      <c r="AJ435" s="26"/>
      <c r="AK435" s="26"/>
    </row>
    <row r="436" spans="1:37" ht="15.75">
      <c r="A436" s="5"/>
      <c r="B436" s="447"/>
      <c r="C436" s="448"/>
      <c r="D436" s="448"/>
      <c r="E436" s="448"/>
      <c r="F436" s="461"/>
      <c r="G436" s="448"/>
      <c r="H436" s="448"/>
      <c r="I436" s="460"/>
      <c r="J436" s="448"/>
      <c r="K436" s="448"/>
      <c r="L436" s="448"/>
      <c r="M436" s="448"/>
      <c r="N436" s="448"/>
      <c r="O436" s="448"/>
      <c r="P436" s="448"/>
      <c r="R436" s="448"/>
      <c r="S436" s="452"/>
      <c r="T436" s="43"/>
      <c r="Z436" s="396"/>
      <c r="AA436" s="396"/>
      <c r="AB436" s="396"/>
      <c r="AD436" s="26"/>
      <c r="AE436" s="26"/>
      <c r="AF436" s="26"/>
      <c r="AG436" s="26"/>
      <c r="AH436" s="26"/>
      <c r="AI436" s="26"/>
      <c r="AJ436" s="26"/>
      <c r="AK436" s="26"/>
    </row>
    <row r="437" spans="1:37" ht="15.75">
      <c r="A437" s="5"/>
      <c r="B437" s="447"/>
      <c r="C437" s="448"/>
      <c r="D437" s="448"/>
      <c r="E437" s="448"/>
      <c r="F437" s="461"/>
      <c r="G437" s="448"/>
      <c r="H437" s="448"/>
      <c r="I437" s="460"/>
      <c r="J437" s="448"/>
      <c r="K437" s="448"/>
      <c r="L437" s="448"/>
      <c r="M437" s="448"/>
      <c r="N437" s="448"/>
      <c r="O437" s="448"/>
      <c r="P437" s="448"/>
      <c r="R437" s="448"/>
      <c r="S437" s="452"/>
      <c r="T437" s="43"/>
      <c r="Z437" s="396"/>
      <c r="AA437" s="396"/>
      <c r="AB437" s="396"/>
      <c r="AD437" s="26"/>
      <c r="AE437" s="26"/>
      <c r="AF437" s="26"/>
      <c r="AG437" s="26"/>
      <c r="AH437" s="26"/>
      <c r="AI437" s="26"/>
      <c r="AJ437" s="26"/>
      <c r="AK437" s="26"/>
    </row>
    <row r="438" spans="1:37" ht="15.75">
      <c r="A438" s="5"/>
      <c r="B438" s="447"/>
      <c r="C438" s="448"/>
      <c r="D438" s="448"/>
      <c r="E438" s="448"/>
      <c r="F438" s="461"/>
      <c r="G438" s="448"/>
      <c r="H438" s="448"/>
      <c r="I438" s="460"/>
      <c r="J438" s="448"/>
      <c r="K438" s="448"/>
      <c r="L438" s="448"/>
      <c r="M438" s="448"/>
      <c r="N438" s="448"/>
      <c r="O438" s="448"/>
      <c r="P438" s="448"/>
      <c r="R438" s="448"/>
      <c r="S438" s="452"/>
      <c r="T438" s="43"/>
      <c r="Z438" s="396"/>
      <c r="AA438" s="396"/>
      <c r="AB438" s="396"/>
      <c r="AD438" s="26"/>
      <c r="AE438" s="26"/>
      <c r="AF438" s="26"/>
      <c r="AG438" s="26"/>
      <c r="AH438" s="26"/>
      <c r="AI438" s="26"/>
      <c r="AJ438" s="26"/>
      <c r="AK438" s="26"/>
    </row>
    <row r="439" spans="1:37" ht="15.75">
      <c r="A439" s="5"/>
      <c r="B439" s="447"/>
      <c r="C439" s="448"/>
      <c r="D439" s="448"/>
      <c r="E439" s="448"/>
      <c r="F439" s="461"/>
      <c r="G439" s="448"/>
      <c r="H439" s="448"/>
      <c r="I439" s="460"/>
      <c r="J439" s="448"/>
      <c r="K439" s="448"/>
      <c r="L439" s="448"/>
      <c r="M439" s="448"/>
      <c r="N439" s="448"/>
      <c r="O439" s="448"/>
      <c r="P439" s="448"/>
      <c r="R439" s="448"/>
      <c r="S439" s="452"/>
      <c r="T439" s="43"/>
      <c r="Z439" s="396"/>
      <c r="AA439" s="396"/>
      <c r="AB439" s="396"/>
      <c r="AD439" s="26"/>
      <c r="AE439" s="26"/>
      <c r="AF439" s="26"/>
      <c r="AG439" s="26"/>
      <c r="AH439" s="26"/>
      <c r="AI439" s="26"/>
      <c r="AJ439" s="26"/>
      <c r="AK439" s="26"/>
    </row>
    <row r="440" spans="1:37" ht="15.75">
      <c r="A440" s="5"/>
      <c r="B440" s="447"/>
      <c r="C440" s="448"/>
      <c r="D440" s="448"/>
      <c r="E440" s="448"/>
      <c r="F440" s="461"/>
      <c r="G440" s="448"/>
      <c r="H440" s="448"/>
      <c r="I440" s="460"/>
      <c r="J440" s="448"/>
      <c r="K440" s="448"/>
      <c r="L440" s="448"/>
      <c r="M440" s="448"/>
      <c r="N440" s="448"/>
      <c r="O440" s="448"/>
      <c r="P440" s="448"/>
      <c r="R440" s="448"/>
      <c r="S440" s="452"/>
      <c r="T440" s="43"/>
      <c r="Z440" s="396"/>
      <c r="AA440" s="396"/>
      <c r="AB440" s="396"/>
      <c r="AD440" s="26"/>
      <c r="AE440" s="26"/>
      <c r="AF440" s="26"/>
      <c r="AG440" s="26"/>
      <c r="AH440" s="26"/>
      <c r="AI440" s="26"/>
      <c r="AJ440" s="26"/>
      <c r="AK440" s="26"/>
    </row>
    <row r="441" spans="1:37" ht="15.75">
      <c r="A441" s="5"/>
      <c r="T441" s="43"/>
      <c r="Z441" s="396"/>
      <c r="AA441" s="396"/>
      <c r="AB441" s="396"/>
      <c r="AD441" s="26"/>
      <c r="AE441" s="26"/>
      <c r="AF441" s="26"/>
      <c r="AG441" s="26"/>
      <c r="AH441" s="26"/>
      <c r="AI441" s="26"/>
      <c r="AJ441" s="26"/>
      <c r="AK441" s="26"/>
    </row>
    <row r="442" spans="1:37" ht="15.75">
      <c r="A442" s="5"/>
      <c r="T442" s="43"/>
      <c r="Z442" s="396"/>
      <c r="AA442" s="396"/>
      <c r="AB442" s="396"/>
      <c r="AD442" s="26"/>
      <c r="AE442" s="26"/>
      <c r="AF442" s="26"/>
      <c r="AG442" s="26"/>
      <c r="AH442" s="26"/>
      <c r="AI442" s="26"/>
      <c r="AJ442" s="26"/>
      <c r="AK442" s="26"/>
    </row>
    <row r="443" spans="1:37" ht="15.75">
      <c r="A443" s="5"/>
      <c r="T443" s="43"/>
      <c r="Z443" s="396"/>
      <c r="AA443" s="396"/>
      <c r="AB443" s="396"/>
      <c r="AD443" s="26"/>
      <c r="AE443" s="26"/>
      <c r="AF443" s="26"/>
      <c r="AG443" s="26"/>
      <c r="AH443" s="26"/>
      <c r="AI443" s="26"/>
      <c r="AJ443" s="26"/>
      <c r="AK443" s="26"/>
    </row>
    <row r="444" spans="1:37" ht="15.75">
      <c r="A444" s="5"/>
      <c r="T444" s="43"/>
      <c r="Z444" s="396"/>
      <c r="AA444" s="396"/>
      <c r="AB444" s="396"/>
      <c r="AD444" s="26"/>
      <c r="AE444" s="26"/>
      <c r="AF444" s="26"/>
      <c r="AG444" s="26"/>
      <c r="AH444" s="26"/>
      <c r="AI444" s="26"/>
      <c r="AJ444" s="26"/>
      <c r="AK444" s="26"/>
    </row>
    <row r="445" spans="1:37" ht="15.75">
      <c r="A445" s="5"/>
      <c r="T445" s="43"/>
      <c r="Z445" s="396"/>
      <c r="AA445" s="396"/>
      <c r="AB445" s="396"/>
      <c r="AD445" s="26"/>
      <c r="AE445" s="26"/>
      <c r="AF445" s="26"/>
      <c r="AG445" s="26"/>
      <c r="AH445" s="26"/>
      <c r="AI445" s="26"/>
      <c r="AJ445" s="26"/>
      <c r="AK445" s="26"/>
    </row>
    <row r="446" spans="1:37" ht="15.75">
      <c r="A446" s="5"/>
      <c r="T446" s="43"/>
      <c r="Z446" s="396"/>
      <c r="AA446" s="396"/>
      <c r="AB446" s="396"/>
      <c r="AD446" s="26"/>
      <c r="AE446" s="26"/>
      <c r="AF446" s="26"/>
      <c r="AG446" s="26"/>
      <c r="AH446" s="26"/>
      <c r="AI446" s="26"/>
      <c r="AJ446" s="26"/>
      <c r="AK446" s="26"/>
    </row>
    <row r="447" spans="1:37" ht="15.75">
      <c r="A447" s="5"/>
      <c r="B447" s="447"/>
      <c r="C447" s="448"/>
      <c r="D447" s="448"/>
      <c r="E447" s="448"/>
      <c r="F447" s="461"/>
      <c r="G447" s="448"/>
      <c r="H447" s="448"/>
      <c r="I447" s="460"/>
      <c r="J447" s="448"/>
      <c r="K447" s="448"/>
      <c r="L447" s="448"/>
      <c r="M447" s="448"/>
      <c r="N447" s="448"/>
      <c r="O447" s="448"/>
      <c r="P447" s="448"/>
      <c r="R447" s="448"/>
      <c r="S447" s="452"/>
      <c r="T447" s="43"/>
      <c r="Z447" s="396"/>
      <c r="AA447" s="396"/>
      <c r="AB447" s="396"/>
      <c r="AD447" s="26"/>
      <c r="AE447" s="26"/>
      <c r="AF447" s="26"/>
      <c r="AG447" s="26"/>
      <c r="AH447" s="26"/>
      <c r="AI447" s="26"/>
      <c r="AJ447" s="26"/>
      <c r="AK447" s="26"/>
    </row>
    <row r="448" spans="1:37" ht="15.75">
      <c r="A448" s="5"/>
      <c r="B448" s="447"/>
      <c r="C448" s="448"/>
      <c r="D448" s="448"/>
      <c r="E448" s="448"/>
      <c r="F448" s="461"/>
      <c r="G448" s="448"/>
      <c r="H448" s="448"/>
      <c r="I448" s="460"/>
      <c r="J448" s="448"/>
      <c r="K448" s="448"/>
      <c r="L448" s="448"/>
      <c r="M448" s="448"/>
      <c r="N448" s="448"/>
      <c r="O448" s="448"/>
      <c r="P448" s="448"/>
      <c r="R448" s="448"/>
      <c r="S448" s="452"/>
      <c r="T448" s="43"/>
      <c r="Z448" s="396"/>
      <c r="AA448" s="396"/>
      <c r="AB448" s="396"/>
      <c r="AD448" s="26"/>
      <c r="AE448" s="26"/>
      <c r="AF448" s="26"/>
      <c r="AG448" s="26"/>
      <c r="AH448" s="26"/>
      <c r="AI448" s="26"/>
      <c r="AJ448" s="26"/>
      <c r="AK448" s="26"/>
    </row>
    <row r="449" spans="1:37" ht="15.75">
      <c r="A449" s="5"/>
      <c r="B449" s="447"/>
      <c r="C449" s="448"/>
      <c r="D449" s="448"/>
      <c r="E449" s="448"/>
      <c r="F449" s="461"/>
      <c r="G449" s="448"/>
      <c r="H449" s="448"/>
      <c r="I449" s="460"/>
      <c r="J449" s="448"/>
      <c r="K449" s="448"/>
      <c r="L449" s="448"/>
      <c r="M449" s="448"/>
      <c r="N449" s="448"/>
      <c r="O449" s="448"/>
      <c r="P449" s="448"/>
      <c r="R449" s="448"/>
      <c r="S449" s="452"/>
      <c r="T449" s="43"/>
      <c r="U449" s="26"/>
      <c r="V449" s="26"/>
      <c r="W449" s="26"/>
      <c r="X449" s="26"/>
      <c r="Y449" s="26"/>
      <c r="Z449" s="26"/>
      <c r="AA449" s="26"/>
      <c r="AB449" s="396"/>
      <c r="AD449" s="26"/>
      <c r="AE449" s="26"/>
      <c r="AF449" s="26"/>
      <c r="AG449" s="26"/>
      <c r="AH449" s="26"/>
      <c r="AI449" s="26"/>
      <c r="AJ449" s="26"/>
      <c r="AK449" s="26"/>
    </row>
    <row r="450" spans="1:37" ht="15.75">
      <c r="A450" s="5"/>
      <c r="B450" s="447"/>
      <c r="C450" s="448"/>
      <c r="D450" s="448"/>
      <c r="E450" s="448"/>
      <c r="F450" s="461"/>
      <c r="G450" s="448"/>
      <c r="H450" s="448"/>
      <c r="I450" s="460"/>
      <c r="J450" s="448"/>
      <c r="K450" s="448"/>
      <c r="L450" s="448"/>
      <c r="M450" s="448"/>
      <c r="N450" s="448"/>
      <c r="O450" s="448"/>
      <c r="P450" s="448"/>
      <c r="R450" s="448"/>
      <c r="S450" s="452"/>
      <c r="T450" s="43"/>
      <c r="U450" s="26"/>
      <c r="V450" s="26"/>
      <c r="W450" s="26"/>
      <c r="X450" s="26"/>
      <c r="Y450" s="26"/>
      <c r="Z450" s="26"/>
      <c r="AA450" s="26"/>
      <c r="AB450" s="396"/>
      <c r="AD450" s="26"/>
      <c r="AE450" s="26"/>
      <c r="AF450" s="26"/>
      <c r="AG450" s="26"/>
      <c r="AH450" s="26"/>
      <c r="AI450" s="26"/>
      <c r="AJ450" s="26"/>
      <c r="AK450" s="26"/>
    </row>
    <row r="451" spans="1:37" ht="15.75">
      <c r="A451" s="5"/>
      <c r="B451" s="447"/>
      <c r="C451" s="448"/>
      <c r="D451" s="448"/>
      <c r="E451" s="448"/>
      <c r="F451" s="461"/>
      <c r="G451" s="448"/>
      <c r="H451" s="448"/>
      <c r="I451" s="460"/>
      <c r="J451" s="448"/>
      <c r="K451" s="448"/>
      <c r="L451" s="448"/>
      <c r="M451" s="448"/>
      <c r="N451" s="448"/>
      <c r="O451" s="448"/>
      <c r="P451" s="448"/>
      <c r="R451" s="448"/>
      <c r="S451" s="452"/>
      <c r="T451" s="43"/>
      <c r="U451" s="26"/>
      <c r="V451" s="26"/>
      <c r="W451" s="26"/>
      <c r="X451" s="26"/>
      <c r="Y451" s="26"/>
      <c r="Z451" s="26"/>
      <c r="AA451" s="26"/>
      <c r="AB451" s="396"/>
      <c r="AD451" s="26"/>
      <c r="AE451" s="26"/>
      <c r="AF451" s="26"/>
      <c r="AG451" s="26"/>
      <c r="AH451" s="26"/>
      <c r="AI451" s="26"/>
      <c r="AJ451" s="26"/>
      <c r="AK451" s="26"/>
    </row>
    <row r="452" spans="1:37" ht="15.75">
      <c r="A452" s="5"/>
      <c r="B452" s="447"/>
      <c r="C452" s="448"/>
      <c r="D452" s="448"/>
      <c r="E452" s="448"/>
      <c r="F452" s="461"/>
      <c r="G452" s="448"/>
      <c r="H452" s="448"/>
      <c r="I452" s="460"/>
      <c r="J452" s="448"/>
      <c r="K452" s="448"/>
      <c r="L452" s="448"/>
      <c r="M452" s="448"/>
      <c r="N452" s="448"/>
      <c r="O452" s="448"/>
      <c r="P452" s="448"/>
      <c r="R452" s="448"/>
      <c r="S452" s="452"/>
      <c r="T452" s="396"/>
      <c r="U452" s="26"/>
      <c r="V452" s="26"/>
      <c r="W452" s="26"/>
      <c r="X452" s="26"/>
      <c r="Y452" s="26"/>
      <c r="Z452" s="26"/>
      <c r="AA452" s="26"/>
      <c r="AB452" s="396"/>
      <c r="AD452" s="26"/>
      <c r="AE452" s="26"/>
      <c r="AF452" s="26"/>
      <c r="AG452" s="26"/>
      <c r="AH452" s="26"/>
      <c r="AI452" s="26"/>
      <c r="AJ452" s="26"/>
      <c r="AK452" s="26"/>
    </row>
    <row r="453" spans="1:37">
      <c r="A453" s="5"/>
      <c r="U453" s="26"/>
      <c r="V453" s="26"/>
      <c r="W453" s="26"/>
      <c r="X453" s="26"/>
      <c r="Y453" s="26"/>
      <c r="Z453" s="26"/>
      <c r="AA453" s="26"/>
      <c r="AD453" s="26"/>
      <c r="AE453" s="26"/>
      <c r="AF453" s="26"/>
      <c r="AG453" s="26"/>
      <c r="AH453" s="26"/>
      <c r="AI453" s="26"/>
      <c r="AJ453" s="26"/>
      <c r="AK453" s="26"/>
    </row>
    <row r="454" spans="1:37">
      <c r="A454" s="5"/>
      <c r="U454" s="26"/>
      <c r="V454" s="26"/>
      <c r="W454" s="26"/>
      <c r="X454" s="26"/>
      <c r="Y454" s="26"/>
      <c r="Z454" s="26"/>
      <c r="AA454" s="26"/>
      <c r="AD454" s="26"/>
      <c r="AE454" s="26"/>
      <c r="AF454" s="26"/>
      <c r="AG454" s="26"/>
      <c r="AH454" s="26"/>
      <c r="AI454" s="26"/>
      <c r="AJ454" s="26"/>
      <c r="AK454" s="26"/>
    </row>
    <row r="455" spans="1:37">
      <c r="A455" s="5"/>
      <c r="I455" s="462"/>
      <c r="J455" s="26"/>
      <c r="K455" s="26"/>
      <c r="L455" s="26"/>
      <c r="M455" s="26"/>
      <c r="N455" s="26"/>
      <c r="O455" s="463"/>
      <c r="P455" s="463"/>
      <c r="R455" s="26"/>
      <c r="S455" s="464"/>
      <c r="U455" s="26"/>
      <c r="V455" s="26"/>
      <c r="W455" s="26"/>
      <c r="X455" s="26"/>
      <c r="Y455" s="26"/>
      <c r="Z455" s="26"/>
      <c r="AA455" s="26"/>
      <c r="AD455" s="26"/>
      <c r="AE455" s="26"/>
      <c r="AF455" s="26"/>
      <c r="AG455" s="26"/>
      <c r="AH455" s="26"/>
      <c r="AI455" s="26"/>
      <c r="AJ455" s="26"/>
      <c r="AK455" s="26"/>
    </row>
    <row r="456" spans="1:37">
      <c r="A456" s="5"/>
      <c r="I456" s="462"/>
      <c r="J456" s="26"/>
      <c r="K456" s="26"/>
      <c r="L456" s="26"/>
      <c r="M456" s="26"/>
      <c r="N456" s="26"/>
      <c r="O456" s="463"/>
      <c r="P456" s="463"/>
      <c r="R456" s="26"/>
      <c r="S456" s="464"/>
      <c r="U456" s="26"/>
      <c r="V456" s="26"/>
      <c r="W456" s="26"/>
      <c r="X456" s="26"/>
      <c r="Y456" s="26"/>
      <c r="Z456" s="26"/>
      <c r="AA456" s="26"/>
      <c r="AD456" s="26"/>
      <c r="AE456" s="26"/>
      <c r="AF456" s="26"/>
      <c r="AG456" s="26"/>
      <c r="AH456" s="26"/>
      <c r="AI456" s="26"/>
      <c r="AJ456" s="26"/>
      <c r="AK456" s="26"/>
    </row>
    <row r="457" spans="1:37">
      <c r="A457" s="5"/>
      <c r="I457" s="462"/>
      <c r="J457" s="26"/>
      <c r="K457" s="26"/>
      <c r="L457" s="26"/>
      <c r="M457" s="26"/>
      <c r="N457" s="26"/>
      <c r="O457" s="463"/>
      <c r="P457" s="463"/>
      <c r="R457" s="26"/>
      <c r="S457" s="464"/>
      <c r="T457" s="26"/>
      <c r="U457" s="26"/>
      <c r="V457" s="26"/>
      <c r="W457" s="26"/>
      <c r="X457" s="26"/>
      <c r="Y457" s="26"/>
      <c r="Z457" s="26"/>
      <c r="AA457" s="26"/>
      <c r="AD457" s="26"/>
      <c r="AE457" s="26"/>
      <c r="AF457" s="26"/>
      <c r="AG457" s="26"/>
      <c r="AH457" s="26"/>
      <c r="AI457" s="26"/>
      <c r="AJ457" s="26"/>
      <c r="AK457" s="26"/>
    </row>
    <row r="458" spans="1:37" ht="15.75" customHeight="1">
      <c r="A458" s="5"/>
      <c r="I458" s="462"/>
      <c r="J458" s="26"/>
      <c r="K458" s="26"/>
      <c r="L458" s="26"/>
      <c r="M458" s="26"/>
      <c r="N458" s="26"/>
      <c r="O458" s="463"/>
      <c r="P458" s="463"/>
      <c r="R458" s="26"/>
      <c r="S458" s="464"/>
      <c r="T458" s="26"/>
      <c r="U458" s="26"/>
      <c r="V458" s="26"/>
      <c r="W458" s="26"/>
      <c r="X458" s="26"/>
      <c r="Y458" s="26"/>
      <c r="Z458" s="26"/>
      <c r="AA458" s="26"/>
      <c r="AD458" s="26"/>
      <c r="AE458" s="26"/>
      <c r="AF458" s="26"/>
      <c r="AG458" s="26"/>
      <c r="AH458" s="26"/>
      <c r="AI458" s="26"/>
      <c r="AJ458" s="26"/>
      <c r="AK458" s="26"/>
    </row>
    <row r="459" spans="1:37">
      <c r="A459" s="5"/>
      <c r="I459" s="462"/>
      <c r="J459" s="26"/>
      <c r="K459" s="26"/>
      <c r="L459" s="26"/>
      <c r="M459" s="26"/>
      <c r="N459" s="26"/>
      <c r="O459" s="463"/>
      <c r="P459" s="463"/>
      <c r="R459" s="26"/>
      <c r="S459" s="464"/>
      <c r="T459" s="26"/>
      <c r="U459" s="26"/>
      <c r="V459" s="26"/>
      <c r="W459" s="26"/>
      <c r="X459" s="26"/>
      <c r="Y459" s="26"/>
      <c r="Z459" s="26"/>
      <c r="AA459" s="26"/>
      <c r="AD459" s="26"/>
      <c r="AE459" s="26"/>
      <c r="AF459" s="26"/>
      <c r="AG459" s="26"/>
      <c r="AH459" s="26"/>
      <c r="AI459" s="26"/>
      <c r="AJ459" s="26"/>
      <c r="AK459" s="26"/>
    </row>
    <row r="460" spans="1:37">
      <c r="A460" s="5"/>
      <c r="I460" s="462"/>
      <c r="J460" s="26"/>
      <c r="K460" s="26"/>
      <c r="L460" s="26"/>
      <c r="M460" s="26"/>
      <c r="N460" s="26"/>
      <c r="O460" s="463"/>
      <c r="P460" s="463"/>
      <c r="R460" s="26"/>
      <c r="S460" s="464"/>
      <c r="T460" s="26"/>
      <c r="U460" s="26"/>
      <c r="V460" s="26"/>
      <c r="W460" s="26"/>
      <c r="X460" s="26"/>
      <c r="Y460" s="26"/>
      <c r="Z460" s="26"/>
      <c r="AA460" s="26"/>
      <c r="AD460" s="26"/>
      <c r="AE460" s="26"/>
      <c r="AF460" s="26"/>
      <c r="AG460" s="26"/>
      <c r="AH460" s="26"/>
      <c r="AI460" s="26"/>
      <c r="AJ460" s="26"/>
      <c r="AK460" s="26"/>
    </row>
    <row r="461" spans="1:37">
      <c r="A461" s="5"/>
      <c r="B461" s="465"/>
      <c r="C461" s="26"/>
      <c r="I461" s="462"/>
      <c r="J461" s="26"/>
      <c r="K461" s="26"/>
      <c r="L461" s="26"/>
      <c r="M461" s="26"/>
      <c r="N461" s="26"/>
      <c r="O461" s="463"/>
      <c r="P461" s="463"/>
      <c r="R461" s="26"/>
      <c r="S461" s="464"/>
      <c r="U461" s="26"/>
      <c r="V461" s="26"/>
      <c r="W461" s="26"/>
      <c r="X461" s="26"/>
      <c r="Y461" s="26"/>
      <c r="Z461" s="26"/>
      <c r="AA461" s="26"/>
      <c r="AD461" s="26"/>
      <c r="AE461" s="26"/>
      <c r="AF461" s="26"/>
      <c r="AG461" s="26"/>
      <c r="AH461" s="26"/>
      <c r="AI461" s="26"/>
      <c r="AJ461" s="26"/>
      <c r="AK461" s="26"/>
    </row>
    <row r="462" spans="1:37" ht="15" customHeight="1">
      <c r="A462" s="5"/>
      <c r="U462" s="26"/>
      <c r="V462" s="26"/>
      <c r="W462" s="26"/>
      <c r="X462" s="26"/>
      <c r="Y462" s="26"/>
      <c r="Z462" s="26"/>
      <c r="AA462" s="26"/>
    </row>
    <row r="463" spans="1:37" ht="15" customHeight="1">
      <c r="A463" s="5"/>
      <c r="U463" s="26"/>
      <c r="V463" s="26"/>
      <c r="W463" s="26"/>
      <c r="X463" s="26"/>
      <c r="Y463" s="26"/>
      <c r="Z463" s="26"/>
      <c r="AA463" s="26"/>
    </row>
    <row r="464" spans="1:37">
      <c r="A464" s="5"/>
      <c r="U464" s="26"/>
      <c r="V464" s="26"/>
      <c r="W464" s="26"/>
      <c r="X464" s="26"/>
      <c r="Y464" s="26"/>
      <c r="Z464" s="26"/>
      <c r="AA464" s="26"/>
    </row>
    <row r="465" spans="1:27">
      <c r="A465" s="5"/>
      <c r="U465" s="26"/>
      <c r="V465" s="26"/>
      <c r="W465" s="26"/>
      <c r="X465" s="26"/>
      <c r="Y465" s="26"/>
      <c r="Z465" s="26"/>
      <c r="AA465" s="26"/>
    </row>
    <row r="466" spans="1:27">
      <c r="A466" s="5"/>
      <c r="U466" s="26"/>
      <c r="V466" s="26"/>
      <c r="W466" s="26"/>
      <c r="X466" s="26"/>
      <c r="Y466" s="26"/>
      <c r="Z466" s="26"/>
      <c r="AA466" s="26"/>
    </row>
    <row r="467" spans="1:27">
      <c r="A467" s="5"/>
      <c r="E467" s="430" t="s">
        <v>327</v>
      </c>
      <c r="U467" s="26"/>
      <c r="V467" s="26"/>
      <c r="W467" s="26"/>
      <c r="X467" s="26"/>
      <c r="Y467" s="26"/>
      <c r="Z467" s="26"/>
      <c r="AA467" s="26"/>
    </row>
    <row r="468" spans="1:27">
      <c r="A468" s="5"/>
      <c r="U468" s="26"/>
      <c r="V468" s="26"/>
      <c r="W468" s="26"/>
      <c r="X468" s="26"/>
      <c r="Y468" s="26"/>
      <c r="Z468" s="26"/>
      <c r="AA468" s="26"/>
    </row>
    <row r="469" spans="1:27">
      <c r="A469" s="5"/>
      <c r="U469" s="26"/>
      <c r="V469" s="26"/>
      <c r="W469" s="26"/>
      <c r="X469" s="26"/>
      <c r="Y469" s="26"/>
      <c r="Z469" s="26"/>
      <c r="AA469" s="26"/>
    </row>
    <row r="470" spans="1:27">
      <c r="A470" s="5"/>
      <c r="U470" s="26"/>
      <c r="V470" s="26"/>
      <c r="W470" s="26"/>
      <c r="X470" s="26"/>
      <c r="Y470" s="26"/>
      <c r="Z470" s="26"/>
      <c r="AA470" s="26"/>
    </row>
    <row r="471" spans="1:27">
      <c r="A471" s="5"/>
      <c r="U471" s="26"/>
      <c r="V471" s="26"/>
      <c r="W471" s="26"/>
      <c r="X471" s="26"/>
      <c r="Y471" s="26"/>
      <c r="Z471" s="26"/>
      <c r="AA471" s="26"/>
    </row>
    <row r="472" spans="1:27">
      <c r="A472" s="5"/>
      <c r="E472" s="5"/>
      <c r="G472" s="5"/>
      <c r="H472" s="5"/>
      <c r="I472" s="5"/>
      <c r="O472" s="5"/>
      <c r="P472" s="5"/>
      <c r="R472" s="5"/>
      <c r="S472" s="5"/>
      <c r="U472" s="26"/>
      <c r="V472" s="26"/>
      <c r="W472" s="26"/>
      <c r="X472" s="26"/>
      <c r="Y472" s="26"/>
      <c r="Z472" s="26"/>
      <c r="AA472" s="26"/>
    </row>
    <row r="473" spans="1:27">
      <c r="A473" s="5"/>
      <c r="E473" s="5"/>
      <c r="G473" s="5"/>
      <c r="H473" s="5"/>
      <c r="I473" s="5"/>
      <c r="O473" s="5"/>
      <c r="P473" s="5"/>
      <c r="R473" s="5"/>
      <c r="S473" s="5"/>
      <c r="U473" s="26"/>
      <c r="V473" s="26"/>
      <c r="W473" s="26"/>
      <c r="X473" s="26"/>
      <c r="Y473" s="26"/>
      <c r="Z473" s="26"/>
      <c r="AA473" s="26"/>
    </row>
    <row r="474" spans="1:27">
      <c r="A474" s="5"/>
      <c r="E474" s="5"/>
      <c r="G474" s="5"/>
      <c r="H474" s="5"/>
      <c r="I474" s="5"/>
      <c r="O474" s="5"/>
      <c r="P474" s="5"/>
      <c r="R474" s="5"/>
      <c r="S474" s="5"/>
      <c r="U474" s="26"/>
      <c r="V474" s="26"/>
      <c r="W474" s="26"/>
      <c r="X474" s="26"/>
      <c r="Y474" s="26"/>
      <c r="Z474" s="26"/>
      <c r="AA474" s="26"/>
    </row>
    <row r="475" spans="1:27">
      <c r="A475" s="5"/>
      <c r="E475" s="5"/>
      <c r="G475" s="5"/>
      <c r="H475" s="5"/>
      <c r="I475" s="5"/>
      <c r="O475" s="5"/>
      <c r="P475" s="5"/>
      <c r="R475" s="5"/>
      <c r="S475" s="5"/>
      <c r="U475" s="26"/>
      <c r="V475" s="26"/>
      <c r="W475" s="26"/>
      <c r="X475" s="26"/>
      <c r="Y475" s="26"/>
      <c r="Z475" s="26"/>
      <c r="AA475" s="26"/>
    </row>
    <row r="476" spans="1:27">
      <c r="A476" s="5"/>
      <c r="E476" s="5"/>
      <c r="G476" s="5"/>
      <c r="H476" s="5"/>
      <c r="I476" s="5"/>
      <c r="O476" s="5"/>
      <c r="P476" s="5"/>
      <c r="R476" s="5"/>
      <c r="S476" s="5"/>
      <c r="U476" s="26"/>
      <c r="V476" s="26"/>
      <c r="W476" s="26"/>
      <c r="X476" s="26"/>
      <c r="Y476" s="26"/>
      <c r="Z476" s="26"/>
      <c r="AA476" s="26"/>
    </row>
    <row r="477" spans="1:27">
      <c r="A477" s="5"/>
      <c r="E477" s="5"/>
      <c r="G477" s="5"/>
      <c r="H477" s="5"/>
      <c r="I477" s="5"/>
      <c r="O477" s="5"/>
      <c r="P477" s="5"/>
      <c r="R477" s="5"/>
      <c r="S477" s="5"/>
      <c r="U477" s="26"/>
      <c r="V477" s="26"/>
      <c r="W477" s="26"/>
      <c r="X477" s="26"/>
      <c r="Y477" s="26"/>
      <c r="Z477" s="26"/>
      <c r="AA477" s="26"/>
    </row>
    <row r="478" spans="1:27">
      <c r="A478" s="5"/>
      <c r="E478" s="5"/>
      <c r="G478" s="5"/>
      <c r="H478" s="5"/>
      <c r="I478" s="5"/>
      <c r="O478" s="5"/>
      <c r="P478" s="5"/>
      <c r="R478" s="5"/>
      <c r="S478" s="5"/>
      <c r="U478" s="26"/>
      <c r="V478" s="26"/>
      <c r="W478" s="26"/>
      <c r="X478" s="26"/>
      <c r="Y478" s="26"/>
      <c r="Z478" s="26"/>
      <c r="AA478" s="26"/>
    </row>
    <row r="479" spans="1:27">
      <c r="A479" s="5"/>
      <c r="E479" s="5"/>
      <c r="G479" s="5"/>
      <c r="H479" s="5"/>
      <c r="I479" s="5"/>
      <c r="O479" s="5"/>
      <c r="P479" s="5"/>
      <c r="R479" s="5"/>
      <c r="S479" s="5"/>
      <c r="U479" s="26"/>
      <c r="V479" s="26"/>
      <c r="W479" s="26"/>
      <c r="X479" s="26"/>
      <c r="Y479" s="26"/>
      <c r="Z479" s="26"/>
      <c r="AA479" s="26"/>
    </row>
  </sheetData>
  <mergeCells count="119">
    <mergeCell ref="B2:B3"/>
    <mergeCell ref="B4:B5"/>
    <mergeCell ref="B6:B7"/>
    <mergeCell ref="B8:B9"/>
    <mergeCell ref="B10:B11"/>
    <mergeCell ref="B12:B13"/>
    <mergeCell ref="B26:B27"/>
    <mergeCell ref="B28:B29"/>
    <mergeCell ref="B30:B31"/>
    <mergeCell ref="J42:M42"/>
    <mergeCell ref="J43:M43"/>
    <mergeCell ref="J84:M84"/>
    <mergeCell ref="B14:B15"/>
    <mergeCell ref="B16:B17"/>
    <mergeCell ref="B18:B19"/>
    <mergeCell ref="B20:B21"/>
    <mergeCell ref="B22:B23"/>
    <mergeCell ref="B24:B25"/>
    <mergeCell ref="J147:Q147"/>
    <mergeCell ref="J148:Q148"/>
    <mergeCell ref="J149:Q149"/>
    <mergeCell ref="J85:M85"/>
    <mergeCell ref="J119:M119"/>
    <mergeCell ref="J120:M120"/>
    <mergeCell ref="J121:M121"/>
    <mergeCell ref="J89:Q89"/>
    <mergeCell ref="J90:Q90"/>
    <mergeCell ref="J131:Q131"/>
    <mergeCell ref="J132:Q132"/>
    <mergeCell ref="J133:Q133"/>
    <mergeCell ref="J134:Q134"/>
    <mergeCell ref="J136:Q136"/>
    <mergeCell ref="J137:Q137"/>
    <mergeCell ref="J135:Q135"/>
    <mergeCell ref="J138:Q138"/>
    <mergeCell ref="J139:Q139"/>
    <mergeCell ref="J140:Q140"/>
    <mergeCell ref="J141:Q141"/>
    <mergeCell ref="J142:Q142"/>
    <mergeCell ref="J143:Q143"/>
    <mergeCell ref="J144:Q144"/>
    <mergeCell ref="J145:Q145"/>
    <mergeCell ref="J146:Q146"/>
    <mergeCell ref="J221:M221"/>
    <mergeCell ref="J222:M222"/>
    <mergeCell ref="J223:M223"/>
    <mergeCell ref="J224:M224"/>
    <mergeCell ref="J225:M225"/>
    <mergeCell ref="J150:Q150"/>
    <mergeCell ref="J151:Q151"/>
    <mergeCell ref="J152:Q152"/>
    <mergeCell ref="J187:Q187"/>
    <mergeCell ref="J188:Q188"/>
    <mergeCell ref="J209:Q209"/>
    <mergeCell ref="J210:Q210"/>
    <mergeCell ref="J257:M257"/>
    <mergeCell ref="J258:M258"/>
    <mergeCell ref="J259:M259"/>
    <mergeCell ref="J260:M260"/>
    <mergeCell ref="J226:M226"/>
    <mergeCell ref="J229:Q229"/>
    <mergeCell ref="J230:Q230"/>
    <mergeCell ref="J231:Q231"/>
    <mergeCell ref="J235:Q235"/>
    <mergeCell ref="J236:Q236"/>
    <mergeCell ref="J255:Q255"/>
    <mergeCell ref="J256:Q256"/>
    <mergeCell ref="J275:M275"/>
    <mergeCell ref="J276:M276"/>
    <mergeCell ref="J279:M279"/>
    <mergeCell ref="J280:M280"/>
    <mergeCell ref="J269:M269"/>
    <mergeCell ref="J270:M270"/>
    <mergeCell ref="J261:Q261"/>
    <mergeCell ref="J262:Q262"/>
    <mergeCell ref="J263:Q263"/>
    <mergeCell ref="J264:Q264"/>
    <mergeCell ref="J277:Q277"/>
    <mergeCell ref="J278:Q278"/>
    <mergeCell ref="J305:Q305"/>
    <mergeCell ref="J306:Q306"/>
    <mergeCell ref="J291:M291"/>
    <mergeCell ref="J292:M292"/>
    <mergeCell ref="J281:M281"/>
    <mergeCell ref="J282:M282"/>
    <mergeCell ref="J289:M289"/>
    <mergeCell ref="J290:M290"/>
    <mergeCell ref="J287:Q287"/>
    <mergeCell ref="J288:Q288"/>
    <mergeCell ref="J301:Q301"/>
    <mergeCell ref="J302:Q302"/>
    <mergeCell ref="J303:Q303"/>
    <mergeCell ref="J304:Q304"/>
    <mergeCell ref="G403:H403"/>
    <mergeCell ref="I403:J403"/>
    <mergeCell ref="G404:H404"/>
    <mergeCell ref="I404:J404"/>
    <mergeCell ref="G405:H405"/>
    <mergeCell ref="I405:J405"/>
    <mergeCell ref="D400:J400"/>
    <mergeCell ref="G401:H401"/>
    <mergeCell ref="I401:J401"/>
    <mergeCell ref="G402:H402"/>
    <mergeCell ref="I402:J402"/>
    <mergeCell ref="D410:E410"/>
    <mergeCell ref="F410:H410"/>
    <mergeCell ref="I410:J410"/>
    <mergeCell ref="E412:F412"/>
    <mergeCell ref="E416:H416"/>
    <mergeCell ref="G418:G424"/>
    <mergeCell ref="H418:H424"/>
    <mergeCell ref="G406:H406"/>
    <mergeCell ref="I406:J406"/>
    <mergeCell ref="G407:H407"/>
    <mergeCell ref="I407:J407"/>
    <mergeCell ref="D408:J408"/>
    <mergeCell ref="D409:E409"/>
    <mergeCell ref="F409:H409"/>
    <mergeCell ref="I409:J409"/>
  </mergeCells>
  <conditionalFormatting sqref="S2:S398">
    <cfRule type="containsText" dxfId="165" priority="156" stopIfTrue="1" operator="containsText" text="13s/2of32s/R4s/31s/12x(N6,R2)">
      <formula>NOT(ISERROR(SEARCH("13s/2of32s/R4s/31s/12x(N6,R2)",S2)))</formula>
    </cfRule>
    <cfRule type="containsText" dxfId="164" priority="157" stopIfTrue="1" operator="containsText" text="13s/2of32s/R4s/31s/6x(N6,R1/N3,R2)">
      <formula>NOT(ISERROR(SEARCH("13s/2of32s/R4s/31s/6x(N6,R1/N3,R2)",S2)))</formula>
    </cfRule>
    <cfRule type="containsText" dxfId="163" priority="158" stopIfTrue="1" operator="containsText" text="13s/2of32s/R4s/31s(N3,R1)">
      <formula>NOT(ISERROR(SEARCH("13s/2of32s/R4s/31s(N3,R1)",S2)))</formula>
    </cfRule>
    <cfRule type="containsText" dxfId="162" priority="159" stopIfTrue="1" operator="containsText" text="13s/2of32s/R4s(N3,R1)">
      <formula>NOT(ISERROR(SEARCH("13s/2of32s/R4s(N3,R1)",S2)))</formula>
    </cfRule>
    <cfRule type="containsText" dxfId="161" priority="160" stopIfTrue="1" operator="containsText" text="13s(N3,R1)">
      <formula>NOT(ISERROR(SEARCH("13s(N3,R1)",S2)))</formula>
    </cfRule>
    <cfRule type="containsText" dxfId="160" priority="161" stopIfTrue="1" operator="containsText" text="13s/22s/R4s/41s/10x(N5R2/N2R5)">
      <formula>NOT(ISERROR(SEARCH("13s/22s/R4s/41s/10x(N5R2/N2R5)",S2)))</formula>
    </cfRule>
    <cfRule type="containsText" dxfId="159" priority="162" stopIfTrue="1" operator="containsText" text="13s/22s/R4s/41s/8x(N4R2/N2R4)">
      <formula>NOT(ISERROR(SEARCH("13s/22s/R4s/41s/8x(N4R2/N2R4)",S2)))</formula>
    </cfRule>
    <cfRule type="containsText" dxfId="158" priority="163" stopIfTrue="1" operator="containsText" text="13s/22s/R4s/41s(N4,R1/N2,R2)">
      <formula>NOT(ISERROR(SEARCH("13s/22s/R4s/41s(N4,R1/N2,R2)",S2)))</formula>
    </cfRule>
    <cfRule type="containsText" dxfId="157" priority="164" stopIfTrue="1" operator="containsText" text="13s/22s/R4s(N2,R1)">
      <formula>NOT(ISERROR(SEARCH("13s/22s/R4s(N2,R1)",S2)))</formula>
    </cfRule>
    <cfRule type="containsText" dxfId="156" priority="165" stopIfTrue="1" operator="containsText" text="Unaceptable">
      <formula>NOT(ISERROR(SEARCH("Unaceptable",S2)))</formula>
    </cfRule>
    <cfRule type="containsText" dxfId="155" priority="166" stopIfTrue="1" operator="containsText" text="13s(N2,R1)">
      <formula>NOT(ISERROR(SEARCH("13s(N2,R1)",S2)))</formula>
    </cfRule>
  </conditionalFormatting>
  <conditionalFormatting sqref="O232:O234 O271:O276 O265:O268 O237:O254 O279:O286 O211:O228 O189:O208 O153:O186 O289:O300 O257:O260 O307:O398 O91:O130 O2:O88">
    <cfRule type="cellIs" dxfId="154" priority="155" stopIfTrue="1" operator="between">
      <formula>4</formula>
      <formula>5</formula>
    </cfRule>
  </conditionalFormatting>
  <conditionalFormatting sqref="O189:O208 O211:O228 O232:O234 O237:O254 O257:O260 O265:O276 O279:O286 O153:O186 O289:O300 O307:O398 O91:O130 O2:O88">
    <cfRule type="cellIs" dxfId="153" priority="150" stopIfTrue="1" operator="lessThan">
      <formula>2</formula>
    </cfRule>
    <cfRule type="cellIs" dxfId="152" priority="151" stopIfTrue="1" operator="between">
      <formula>3</formula>
      <formula>2</formula>
    </cfRule>
    <cfRule type="cellIs" dxfId="151" priority="152" stopIfTrue="1" operator="between">
      <formula>3</formula>
      <formula>4</formula>
    </cfRule>
    <cfRule type="cellIs" dxfId="150" priority="153" stopIfTrue="1" operator="greaterThan">
      <formula>6</formula>
    </cfRule>
    <cfRule type="cellIs" dxfId="149" priority="154" stopIfTrue="1" operator="between">
      <formula>5</formula>
      <formula>6</formula>
    </cfRule>
  </conditionalFormatting>
  <conditionalFormatting sqref="L271:L274 L237:L254 L283:L286 L293:L300 L265:L268 L232:L234 L227:L228 L211:L220 L189:L208 L153:L186 L307:L398 L122:L130 L44:L83 L86:L88 L91:L118 L2:L41">
    <cfRule type="cellIs" dxfId="148" priority="148" stopIfTrue="1" operator="lessThan">
      <formula>0.6</formula>
    </cfRule>
    <cfRule type="cellIs" dxfId="147" priority="149" stopIfTrue="1" operator="greaterThan">
      <formula>0.6</formula>
    </cfRule>
  </conditionalFormatting>
  <conditionalFormatting sqref="P189:P208 P211:P228 P232:P234 P237:P254 P257:P260 P265:P276 P279:P286 P289:P300 P91:P130 P2:P88 P307:P398 P153:P186">
    <cfRule type="cellIs" dxfId="146" priority="142" stopIfTrue="1" operator="between">
      <formula>30.8538</formula>
      <formula>93.3193</formula>
    </cfRule>
    <cfRule type="cellIs" dxfId="145" priority="143" stopIfTrue="1" operator="between">
      <formula>6.6807</formula>
      <formula>30.8538</formula>
    </cfRule>
    <cfRule type="cellIs" dxfId="144" priority="144" stopIfTrue="1" operator="between">
      <formula>0.621</formula>
      <formula>6.6807</formula>
    </cfRule>
    <cfRule type="cellIs" dxfId="143" priority="145" stopIfTrue="1" operator="between">
      <formula>0.0233</formula>
      <formula>0.621</formula>
    </cfRule>
    <cfRule type="cellIs" dxfId="142" priority="146" stopIfTrue="1" operator="between">
      <formula>0.00034</formula>
      <formula>0.0233</formula>
    </cfRule>
    <cfRule type="cellIs" dxfId="141" priority="147" stopIfTrue="1" operator="lessThan">
      <formula>0.00034</formula>
    </cfRule>
  </conditionalFormatting>
  <conditionalFormatting sqref="Q2:Q88">
    <cfRule type="containsText" dxfId="140" priority="132" stopIfTrue="1" operator="containsText" text="10">
      <formula>NOT(ISERROR(SEARCH("10",Q2)))</formula>
    </cfRule>
    <cfRule type="containsText" dxfId="139" priority="133" stopIfTrue="1" operator="containsText" text="1">
      <formula>NOT(ISERROR(SEARCH("1",Q2)))</formula>
    </cfRule>
    <cfRule type="containsText" dxfId="138" priority="134" stopIfTrue="1" operator="containsText" text="2">
      <formula>NOT(ISERROR(SEARCH("2",Q2)))</formula>
    </cfRule>
    <cfRule type="containsText" dxfId="137" priority="135" stopIfTrue="1" operator="containsText" text="3">
      <formula>NOT(ISERROR(SEARCH("3",Q2)))</formula>
    </cfRule>
    <cfRule type="containsText" dxfId="136" priority="136" stopIfTrue="1" operator="containsText" text="4">
      <formula>NOT(ISERROR(SEARCH("4",Q2)))</formula>
    </cfRule>
    <cfRule type="containsText" dxfId="135" priority="137" stopIfTrue="1" operator="containsText" text="9">
      <formula>NOT(ISERROR(SEARCH("9",Q2)))</formula>
    </cfRule>
    <cfRule type="containsText" dxfId="134" priority="138" stopIfTrue="1" operator="containsText" text="8">
      <formula>NOT(ISERROR(SEARCH("8",Q2)))</formula>
    </cfRule>
    <cfRule type="containsText" dxfId="133" priority="139" stopIfTrue="1" operator="containsText" text="7">
      <formula>NOT(ISERROR(SEARCH("7",Q2)))</formula>
    </cfRule>
    <cfRule type="containsText" dxfId="132" priority="140" stopIfTrue="1" operator="containsText" text="6">
      <formula>NOT(ISERROR(SEARCH("6",Q2)))</formula>
    </cfRule>
    <cfRule type="containsText" dxfId="131" priority="141" stopIfTrue="1" operator="containsText" text="5">
      <formula>NOT(ISERROR(SEARCH("5",Q2)))</formula>
    </cfRule>
  </conditionalFormatting>
  <conditionalFormatting sqref="Q91:Q123">
    <cfRule type="containsText" dxfId="130" priority="122" stopIfTrue="1" operator="containsText" text="10">
      <formula>NOT(ISERROR(SEARCH("10",Q91)))</formula>
    </cfRule>
    <cfRule type="containsText" dxfId="129" priority="123" stopIfTrue="1" operator="containsText" text="1">
      <formula>NOT(ISERROR(SEARCH("1",Q91)))</formula>
    </cfRule>
    <cfRule type="containsText" dxfId="128" priority="124" stopIfTrue="1" operator="containsText" text="2">
      <formula>NOT(ISERROR(SEARCH("2",Q91)))</formula>
    </cfRule>
    <cfRule type="containsText" dxfId="127" priority="125" stopIfTrue="1" operator="containsText" text="3">
      <formula>NOT(ISERROR(SEARCH("3",Q91)))</formula>
    </cfRule>
    <cfRule type="containsText" dxfId="126" priority="126" stopIfTrue="1" operator="containsText" text="4">
      <formula>NOT(ISERROR(SEARCH("4",Q91)))</formula>
    </cfRule>
    <cfRule type="containsText" dxfId="125" priority="127" stopIfTrue="1" operator="containsText" text="9">
      <formula>NOT(ISERROR(SEARCH("9",Q91)))</formula>
    </cfRule>
    <cfRule type="containsText" dxfId="124" priority="128" stopIfTrue="1" operator="containsText" text="8">
      <formula>NOT(ISERROR(SEARCH("8",Q91)))</formula>
    </cfRule>
    <cfRule type="containsText" dxfId="123" priority="129" stopIfTrue="1" operator="containsText" text="7">
      <formula>NOT(ISERROR(SEARCH("7",Q91)))</formula>
    </cfRule>
    <cfRule type="containsText" dxfId="122" priority="130" stopIfTrue="1" operator="containsText" text="6">
      <formula>NOT(ISERROR(SEARCH("6",Q91)))</formula>
    </cfRule>
    <cfRule type="containsText" dxfId="121" priority="131" stopIfTrue="1" operator="containsText" text="5">
      <formula>NOT(ISERROR(SEARCH("5",Q91)))</formula>
    </cfRule>
  </conditionalFormatting>
  <conditionalFormatting sqref="Q129:Q130">
    <cfRule type="containsText" dxfId="120" priority="112" stopIfTrue="1" operator="containsText" text="10">
      <formula>NOT(ISERROR(SEARCH("10",Q129)))</formula>
    </cfRule>
    <cfRule type="containsText" dxfId="119" priority="113" stopIfTrue="1" operator="containsText" text="1">
      <formula>NOT(ISERROR(SEARCH("1",Q129)))</formula>
    </cfRule>
    <cfRule type="containsText" dxfId="118" priority="114" stopIfTrue="1" operator="containsText" text="2">
      <formula>NOT(ISERROR(SEARCH("2",Q129)))</formula>
    </cfRule>
    <cfRule type="containsText" dxfId="117" priority="115" stopIfTrue="1" operator="containsText" text="3">
      <formula>NOT(ISERROR(SEARCH("3",Q129)))</formula>
    </cfRule>
    <cfRule type="containsText" dxfId="116" priority="116" stopIfTrue="1" operator="containsText" text="4">
      <formula>NOT(ISERROR(SEARCH("4",Q129)))</formula>
    </cfRule>
    <cfRule type="containsText" dxfId="115" priority="117" stopIfTrue="1" operator="containsText" text="9">
      <formula>NOT(ISERROR(SEARCH("9",Q129)))</formula>
    </cfRule>
    <cfRule type="containsText" dxfId="114" priority="118" stopIfTrue="1" operator="containsText" text="8">
      <formula>NOT(ISERROR(SEARCH("8",Q129)))</formula>
    </cfRule>
    <cfRule type="containsText" dxfId="113" priority="119" stopIfTrue="1" operator="containsText" text="7">
      <formula>NOT(ISERROR(SEARCH("7",Q129)))</formula>
    </cfRule>
    <cfRule type="containsText" dxfId="112" priority="120" stopIfTrue="1" operator="containsText" text="6">
      <formula>NOT(ISERROR(SEARCH("6",Q129)))</formula>
    </cfRule>
    <cfRule type="containsText" dxfId="111" priority="121" stopIfTrue="1" operator="containsText" text="5">
      <formula>NOT(ISERROR(SEARCH("5",Q129)))</formula>
    </cfRule>
  </conditionalFormatting>
  <conditionalFormatting sqref="Q124:Q125">
    <cfRule type="containsText" dxfId="110" priority="102" stopIfTrue="1" operator="containsText" text="10">
      <formula>NOT(ISERROR(SEARCH("10",Q124)))</formula>
    </cfRule>
    <cfRule type="containsText" dxfId="109" priority="103" stopIfTrue="1" operator="containsText" text="1">
      <formula>NOT(ISERROR(SEARCH("1",Q124)))</formula>
    </cfRule>
    <cfRule type="containsText" dxfId="108" priority="104" stopIfTrue="1" operator="containsText" text="2">
      <formula>NOT(ISERROR(SEARCH("2",Q124)))</formula>
    </cfRule>
    <cfRule type="containsText" dxfId="107" priority="105" stopIfTrue="1" operator="containsText" text="3">
      <formula>NOT(ISERROR(SEARCH("3",Q124)))</formula>
    </cfRule>
    <cfRule type="containsText" dxfId="106" priority="106" stopIfTrue="1" operator="containsText" text="4">
      <formula>NOT(ISERROR(SEARCH("4",Q124)))</formula>
    </cfRule>
    <cfRule type="containsText" dxfId="105" priority="107" stopIfTrue="1" operator="containsText" text="9">
      <formula>NOT(ISERROR(SEARCH("9",Q124)))</formula>
    </cfRule>
    <cfRule type="containsText" dxfId="104" priority="108" stopIfTrue="1" operator="containsText" text="8">
      <formula>NOT(ISERROR(SEARCH("8",Q124)))</formula>
    </cfRule>
    <cfRule type="containsText" dxfId="103" priority="109" stopIfTrue="1" operator="containsText" text="7">
      <formula>NOT(ISERROR(SEARCH("7",Q124)))</formula>
    </cfRule>
    <cfRule type="containsText" dxfId="102" priority="110" stopIfTrue="1" operator="containsText" text="6">
      <formula>NOT(ISERROR(SEARCH("6",Q124)))</formula>
    </cfRule>
    <cfRule type="containsText" dxfId="101" priority="111" stopIfTrue="1" operator="containsText" text="5">
      <formula>NOT(ISERROR(SEARCH("5",Q124)))</formula>
    </cfRule>
  </conditionalFormatting>
  <conditionalFormatting sqref="Q153:Q186">
    <cfRule type="containsText" dxfId="100" priority="92" stopIfTrue="1" operator="containsText" text="10">
      <formula>NOT(ISERROR(SEARCH("10",Q153)))</formula>
    </cfRule>
    <cfRule type="containsText" dxfId="99" priority="93" stopIfTrue="1" operator="containsText" text="1">
      <formula>NOT(ISERROR(SEARCH("1",Q153)))</formula>
    </cfRule>
    <cfRule type="containsText" dxfId="98" priority="94" stopIfTrue="1" operator="containsText" text="2">
      <formula>NOT(ISERROR(SEARCH("2",Q153)))</formula>
    </cfRule>
    <cfRule type="containsText" dxfId="97" priority="95" stopIfTrue="1" operator="containsText" text="3">
      <formula>NOT(ISERROR(SEARCH("3",Q153)))</formula>
    </cfRule>
    <cfRule type="containsText" dxfId="96" priority="96" stopIfTrue="1" operator="containsText" text="4">
      <formula>NOT(ISERROR(SEARCH("4",Q153)))</formula>
    </cfRule>
    <cfRule type="containsText" dxfId="95" priority="97" stopIfTrue="1" operator="containsText" text="9">
      <formula>NOT(ISERROR(SEARCH("9",Q153)))</formula>
    </cfRule>
    <cfRule type="containsText" dxfId="94" priority="98" stopIfTrue="1" operator="containsText" text="8">
      <formula>NOT(ISERROR(SEARCH("8",Q153)))</formula>
    </cfRule>
    <cfRule type="containsText" dxfId="93" priority="99" stopIfTrue="1" operator="containsText" text="7">
      <formula>NOT(ISERROR(SEARCH("7",Q153)))</formula>
    </cfRule>
    <cfRule type="containsText" dxfId="92" priority="100" stopIfTrue="1" operator="containsText" text="6">
      <formula>NOT(ISERROR(SEARCH("6",Q153)))</formula>
    </cfRule>
    <cfRule type="containsText" dxfId="91" priority="101" stopIfTrue="1" operator="containsText" text="5">
      <formula>NOT(ISERROR(SEARCH("5",Q153)))</formula>
    </cfRule>
  </conditionalFormatting>
  <conditionalFormatting sqref="Q189:Q208">
    <cfRule type="containsText" dxfId="90" priority="82" stopIfTrue="1" operator="containsText" text="10">
      <formula>NOT(ISERROR(SEARCH("10",Q189)))</formula>
    </cfRule>
    <cfRule type="containsText" dxfId="89" priority="83" stopIfTrue="1" operator="containsText" text="1">
      <formula>NOT(ISERROR(SEARCH("1",Q189)))</formula>
    </cfRule>
    <cfRule type="containsText" dxfId="88" priority="84" stopIfTrue="1" operator="containsText" text="2">
      <formula>NOT(ISERROR(SEARCH("2",Q189)))</formula>
    </cfRule>
    <cfRule type="containsText" dxfId="87" priority="85" stopIfTrue="1" operator="containsText" text="3">
      <formula>NOT(ISERROR(SEARCH("3",Q189)))</formula>
    </cfRule>
    <cfRule type="containsText" dxfId="86" priority="86" stopIfTrue="1" operator="containsText" text="4">
      <formula>NOT(ISERROR(SEARCH("4",Q189)))</formula>
    </cfRule>
    <cfRule type="containsText" dxfId="85" priority="87" stopIfTrue="1" operator="containsText" text="9">
      <formula>NOT(ISERROR(SEARCH("9",Q189)))</formula>
    </cfRule>
    <cfRule type="containsText" dxfId="84" priority="88" stopIfTrue="1" operator="containsText" text="8">
      <formula>NOT(ISERROR(SEARCH("8",Q189)))</formula>
    </cfRule>
    <cfRule type="containsText" dxfId="83" priority="89" stopIfTrue="1" operator="containsText" text="7">
      <formula>NOT(ISERROR(SEARCH("7",Q189)))</formula>
    </cfRule>
    <cfRule type="containsText" dxfId="82" priority="90" stopIfTrue="1" operator="containsText" text="6">
      <formula>NOT(ISERROR(SEARCH("6",Q189)))</formula>
    </cfRule>
    <cfRule type="containsText" dxfId="81" priority="91" stopIfTrue="1" operator="containsText" text="5">
      <formula>NOT(ISERROR(SEARCH("5",Q189)))</formula>
    </cfRule>
  </conditionalFormatting>
  <conditionalFormatting sqref="Q211:Q228">
    <cfRule type="containsText" dxfId="80" priority="72" stopIfTrue="1" operator="containsText" text="10">
      <formula>NOT(ISERROR(SEARCH("10",Q211)))</formula>
    </cfRule>
    <cfRule type="containsText" dxfId="79" priority="73" stopIfTrue="1" operator="containsText" text="1">
      <formula>NOT(ISERROR(SEARCH("1",Q211)))</formula>
    </cfRule>
    <cfRule type="containsText" dxfId="78" priority="74" stopIfTrue="1" operator="containsText" text="2">
      <formula>NOT(ISERROR(SEARCH("2",Q211)))</formula>
    </cfRule>
    <cfRule type="containsText" dxfId="77" priority="75" stopIfTrue="1" operator="containsText" text="3">
      <formula>NOT(ISERROR(SEARCH("3",Q211)))</formula>
    </cfRule>
    <cfRule type="containsText" dxfId="76" priority="76" stopIfTrue="1" operator="containsText" text="4">
      <formula>NOT(ISERROR(SEARCH("4",Q211)))</formula>
    </cfRule>
    <cfRule type="containsText" dxfId="75" priority="77" stopIfTrue="1" operator="containsText" text="9">
      <formula>NOT(ISERROR(SEARCH("9",Q211)))</formula>
    </cfRule>
    <cfRule type="containsText" dxfId="74" priority="78" stopIfTrue="1" operator="containsText" text="8">
      <formula>NOT(ISERROR(SEARCH("8",Q211)))</formula>
    </cfRule>
    <cfRule type="containsText" dxfId="73" priority="79" stopIfTrue="1" operator="containsText" text="7">
      <formula>NOT(ISERROR(SEARCH("7",Q211)))</formula>
    </cfRule>
    <cfRule type="containsText" dxfId="72" priority="80" stopIfTrue="1" operator="containsText" text="6">
      <formula>NOT(ISERROR(SEARCH("6",Q211)))</formula>
    </cfRule>
    <cfRule type="containsText" dxfId="71" priority="81" stopIfTrue="1" operator="containsText" text="5">
      <formula>NOT(ISERROR(SEARCH("5",Q211)))</formula>
    </cfRule>
  </conditionalFormatting>
  <conditionalFormatting sqref="Q232:Q234">
    <cfRule type="containsText" dxfId="70" priority="62" stopIfTrue="1" operator="containsText" text="10">
      <formula>NOT(ISERROR(SEARCH("10",Q232)))</formula>
    </cfRule>
    <cfRule type="containsText" dxfId="69" priority="63" stopIfTrue="1" operator="containsText" text="1">
      <formula>NOT(ISERROR(SEARCH("1",Q232)))</formula>
    </cfRule>
    <cfRule type="containsText" dxfId="68" priority="64" stopIfTrue="1" operator="containsText" text="2">
      <formula>NOT(ISERROR(SEARCH("2",Q232)))</formula>
    </cfRule>
    <cfRule type="containsText" dxfId="67" priority="65" stopIfTrue="1" operator="containsText" text="3">
      <formula>NOT(ISERROR(SEARCH("3",Q232)))</formula>
    </cfRule>
    <cfRule type="containsText" dxfId="66" priority="66" stopIfTrue="1" operator="containsText" text="4">
      <formula>NOT(ISERROR(SEARCH("4",Q232)))</formula>
    </cfRule>
    <cfRule type="containsText" dxfId="65" priority="67" stopIfTrue="1" operator="containsText" text="9">
      <formula>NOT(ISERROR(SEARCH("9",Q232)))</formula>
    </cfRule>
    <cfRule type="containsText" dxfId="64" priority="68" stopIfTrue="1" operator="containsText" text="8">
      <formula>NOT(ISERROR(SEARCH("8",Q232)))</formula>
    </cfRule>
    <cfRule type="containsText" dxfId="63" priority="69" stopIfTrue="1" operator="containsText" text="7">
      <formula>NOT(ISERROR(SEARCH("7",Q232)))</formula>
    </cfRule>
    <cfRule type="containsText" dxfId="62" priority="70" stopIfTrue="1" operator="containsText" text="6">
      <formula>NOT(ISERROR(SEARCH("6",Q232)))</formula>
    </cfRule>
    <cfRule type="containsText" dxfId="61" priority="71" stopIfTrue="1" operator="containsText" text="5">
      <formula>NOT(ISERROR(SEARCH("5",Q232)))</formula>
    </cfRule>
  </conditionalFormatting>
  <conditionalFormatting sqref="Q237:Q254">
    <cfRule type="containsText" dxfId="60" priority="52" stopIfTrue="1" operator="containsText" text="10">
      <formula>NOT(ISERROR(SEARCH("10",Q237)))</formula>
    </cfRule>
    <cfRule type="containsText" dxfId="59" priority="53" stopIfTrue="1" operator="containsText" text="1">
      <formula>NOT(ISERROR(SEARCH("1",Q237)))</formula>
    </cfRule>
    <cfRule type="containsText" dxfId="58" priority="54" stopIfTrue="1" operator="containsText" text="2">
      <formula>NOT(ISERROR(SEARCH("2",Q237)))</formula>
    </cfRule>
    <cfRule type="containsText" dxfId="57" priority="55" stopIfTrue="1" operator="containsText" text="3">
      <formula>NOT(ISERROR(SEARCH("3",Q237)))</formula>
    </cfRule>
    <cfRule type="containsText" dxfId="56" priority="56" stopIfTrue="1" operator="containsText" text="4">
      <formula>NOT(ISERROR(SEARCH("4",Q237)))</formula>
    </cfRule>
    <cfRule type="containsText" dxfId="55" priority="57" stopIfTrue="1" operator="containsText" text="9">
      <formula>NOT(ISERROR(SEARCH("9",Q237)))</formula>
    </cfRule>
    <cfRule type="containsText" dxfId="54" priority="58" stopIfTrue="1" operator="containsText" text="8">
      <formula>NOT(ISERROR(SEARCH("8",Q237)))</formula>
    </cfRule>
    <cfRule type="containsText" dxfId="53" priority="59" stopIfTrue="1" operator="containsText" text="7">
      <formula>NOT(ISERROR(SEARCH("7",Q237)))</formula>
    </cfRule>
    <cfRule type="containsText" dxfId="52" priority="60" stopIfTrue="1" operator="containsText" text="6">
      <formula>NOT(ISERROR(SEARCH("6",Q237)))</formula>
    </cfRule>
    <cfRule type="containsText" dxfId="51" priority="61" stopIfTrue="1" operator="containsText" text="5">
      <formula>NOT(ISERROR(SEARCH("5",Q237)))</formula>
    </cfRule>
  </conditionalFormatting>
  <conditionalFormatting sqref="Q257:Q260">
    <cfRule type="containsText" dxfId="50" priority="42" stopIfTrue="1" operator="containsText" text="10">
      <formula>NOT(ISERROR(SEARCH("10",Q257)))</formula>
    </cfRule>
    <cfRule type="containsText" dxfId="49" priority="43" stopIfTrue="1" operator="containsText" text="1">
      <formula>NOT(ISERROR(SEARCH("1",Q257)))</formula>
    </cfRule>
    <cfRule type="containsText" dxfId="48" priority="44" stopIfTrue="1" operator="containsText" text="2">
      <formula>NOT(ISERROR(SEARCH("2",Q257)))</formula>
    </cfRule>
    <cfRule type="containsText" dxfId="47" priority="45" stopIfTrue="1" operator="containsText" text="3">
      <formula>NOT(ISERROR(SEARCH("3",Q257)))</formula>
    </cfRule>
    <cfRule type="containsText" dxfId="46" priority="46" stopIfTrue="1" operator="containsText" text="4">
      <formula>NOT(ISERROR(SEARCH("4",Q257)))</formula>
    </cfRule>
    <cfRule type="containsText" dxfId="45" priority="47" stopIfTrue="1" operator="containsText" text="9">
      <formula>NOT(ISERROR(SEARCH("9",Q257)))</formula>
    </cfRule>
    <cfRule type="containsText" dxfId="44" priority="48" stopIfTrue="1" operator="containsText" text="8">
      <formula>NOT(ISERROR(SEARCH("8",Q257)))</formula>
    </cfRule>
    <cfRule type="containsText" dxfId="43" priority="49" stopIfTrue="1" operator="containsText" text="7">
      <formula>NOT(ISERROR(SEARCH("7",Q257)))</formula>
    </cfRule>
    <cfRule type="containsText" dxfId="42" priority="50" stopIfTrue="1" operator="containsText" text="6">
      <formula>NOT(ISERROR(SEARCH("6",Q257)))</formula>
    </cfRule>
    <cfRule type="containsText" dxfId="41" priority="51" stopIfTrue="1" operator="containsText" text="5">
      <formula>NOT(ISERROR(SEARCH("5",Q257)))</formula>
    </cfRule>
  </conditionalFormatting>
  <conditionalFormatting sqref="Q265:Q276">
    <cfRule type="containsText" dxfId="40" priority="32" stopIfTrue="1" operator="containsText" text="10">
      <formula>NOT(ISERROR(SEARCH("10",Q265)))</formula>
    </cfRule>
    <cfRule type="containsText" dxfId="39" priority="33" stopIfTrue="1" operator="containsText" text="1">
      <formula>NOT(ISERROR(SEARCH("1",Q265)))</formula>
    </cfRule>
    <cfRule type="containsText" dxfId="38" priority="34" stopIfTrue="1" operator="containsText" text="2">
      <formula>NOT(ISERROR(SEARCH("2",Q265)))</formula>
    </cfRule>
    <cfRule type="containsText" dxfId="37" priority="35" stopIfTrue="1" operator="containsText" text="3">
      <formula>NOT(ISERROR(SEARCH("3",Q265)))</formula>
    </cfRule>
    <cfRule type="containsText" dxfId="36" priority="36" stopIfTrue="1" operator="containsText" text="4">
      <formula>NOT(ISERROR(SEARCH("4",Q265)))</formula>
    </cfRule>
    <cfRule type="containsText" dxfId="35" priority="37" stopIfTrue="1" operator="containsText" text="9">
      <formula>NOT(ISERROR(SEARCH("9",Q265)))</formula>
    </cfRule>
    <cfRule type="containsText" dxfId="34" priority="38" stopIfTrue="1" operator="containsText" text="8">
      <formula>NOT(ISERROR(SEARCH("8",Q265)))</formula>
    </cfRule>
    <cfRule type="containsText" dxfId="33" priority="39" stopIfTrue="1" operator="containsText" text="7">
      <formula>NOT(ISERROR(SEARCH("7",Q265)))</formula>
    </cfRule>
    <cfRule type="containsText" dxfId="32" priority="40" stopIfTrue="1" operator="containsText" text="6">
      <formula>NOT(ISERROR(SEARCH("6",Q265)))</formula>
    </cfRule>
    <cfRule type="containsText" dxfId="31" priority="41" stopIfTrue="1" operator="containsText" text="5">
      <formula>NOT(ISERROR(SEARCH("5",Q265)))</formula>
    </cfRule>
  </conditionalFormatting>
  <conditionalFormatting sqref="Q279:Q286">
    <cfRule type="containsText" dxfId="30" priority="22" stopIfTrue="1" operator="containsText" text="10">
      <formula>NOT(ISERROR(SEARCH("10",Q279)))</formula>
    </cfRule>
    <cfRule type="containsText" dxfId="29" priority="23" stopIfTrue="1" operator="containsText" text="1">
      <formula>NOT(ISERROR(SEARCH("1",Q279)))</formula>
    </cfRule>
    <cfRule type="containsText" dxfId="28" priority="24" stopIfTrue="1" operator="containsText" text="2">
      <formula>NOT(ISERROR(SEARCH("2",Q279)))</formula>
    </cfRule>
    <cfRule type="containsText" dxfId="27" priority="25" stopIfTrue="1" operator="containsText" text="3">
      <formula>NOT(ISERROR(SEARCH("3",Q279)))</formula>
    </cfRule>
    <cfRule type="containsText" dxfId="26" priority="26" stopIfTrue="1" operator="containsText" text="4">
      <formula>NOT(ISERROR(SEARCH("4",Q279)))</formula>
    </cfRule>
    <cfRule type="containsText" dxfId="25" priority="27" stopIfTrue="1" operator="containsText" text="9">
      <formula>NOT(ISERROR(SEARCH("9",Q279)))</formula>
    </cfRule>
    <cfRule type="containsText" dxfId="24" priority="28" stopIfTrue="1" operator="containsText" text="8">
      <formula>NOT(ISERROR(SEARCH("8",Q279)))</formula>
    </cfRule>
    <cfRule type="containsText" dxfId="23" priority="29" stopIfTrue="1" operator="containsText" text="7">
      <formula>NOT(ISERROR(SEARCH("7",Q279)))</formula>
    </cfRule>
    <cfRule type="containsText" dxfId="22" priority="30" stopIfTrue="1" operator="containsText" text="6">
      <formula>NOT(ISERROR(SEARCH("6",Q279)))</formula>
    </cfRule>
    <cfRule type="containsText" dxfId="21" priority="31" stopIfTrue="1" operator="containsText" text="5">
      <formula>NOT(ISERROR(SEARCH("5",Q279)))</formula>
    </cfRule>
  </conditionalFormatting>
  <conditionalFormatting sqref="Q289:Q300">
    <cfRule type="containsText" dxfId="20" priority="12" stopIfTrue="1" operator="containsText" text="10">
      <formula>NOT(ISERROR(SEARCH("10",Q289)))</formula>
    </cfRule>
    <cfRule type="containsText" dxfId="19" priority="13" stopIfTrue="1" operator="containsText" text="1">
      <formula>NOT(ISERROR(SEARCH("1",Q289)))</formula>
    </cfRule>
    <cfRule type="containsText" dxfId="18" priority="14" stopIfTrue="1" operator="containsText" text="2">
      <formula>NOT(ISERROR(SEARCH("2",Q289)))</formula>
    </cfRule>
    <cfRule type="containsText" dxfId="17" priority="15" stopIfTrue="1" operator="containsText" text="3">
      <formula>NOT(ISERROR(SEARCH("3",Q289)))</formula>
    </cfRule>
    <cfRule type="containsText" dxfId="16" priority="16" stopIfTrue="1" operator="containsText" text="4">
      <formula>NOT(ISERROR(SEARCH("4",Q289)))</formula>
    </cfRule>
    <cfRule type="containsText" dxfId="15" priority="17" stopIfTrue="1" operator="containsText" text="9">
      <formula>NOT(ISERROR(SEARCH("9",Q289)))</formula>
    </cfRule>
    <cfRule type="containsText" dxfId="14" priority="18" stopIfTrue="1" operator="containsText" text="8">
      <formula>NOT(ISERROR(SEARCH("8",Q289)))</formula>
    </cfRule>
    <cfRule type="containsText" dxfId="13" priority="19" stopIfTrue="1" operator="containsText" text="7">
      <formula>NOT(ISERROR(SEARCH("7",Q289)))</formula>
    </cfRule>
    <cfRule type="containsText" dxfId="12" priority="20" stopIfTrue="1" operator="containsText" text="6">
      <formula>NOT(ISERROR(SEARCH("6",Q289)))</formula>
    </cfRule>
    <cfRule type="containsText" dxfId="11" priority="21" stopIfTrue="1" operator="containsText" text="5">
      <formula>NOT(ISERROR(SEARCH("5",Q289)))</formula>
    </cfRule>
  </conditionalFormatting>
  <conditionalFormatting sqref="Q307:Q398">
    <cfRule type="containsText" dxfId="10" priority="2" stopIfTrue="1" operator="containsText" text="10">
      <formula>NOT(ISERROR(SEARCH("10",Q307)))</formula>
    </cfRule>
    <cfRule type="containsText" dxfId="9" priority="3" stopIfTrue="1" operator="containsText" text="1">
      <formula>NOT(ISERROR(SEARCH("1",Q307)))</formula>
    </cfRule>
    <cfRule type="containsText" dxfId="8" priority="4" stopIfTrue="1" operator="containsText" text="2">
      <formula>NOT(ISERROR(SEARCH("2",Q307)))</formula>
    </cfRule>
    <cfRule type="containsText" dxfId="7" priority="5" stopIfTrue="1" operator="containsText" text="3">
      <formula>NOT(ISERROR(SEARCH("3",Q307)))</formula>
    </cfRule>
    <cfRule type="containsText" dxfId="6" priority="6" stopIfTrue="1" operator="containsText" text="4">
      <formula>NOT(ISERROR(SEARCH("4",Q307)))</formula>
    </cfRule>
    <cfRule type="containsText" dxfId="5" priority="7" stopIfTrue="1" operator="containsText" text="9">
      <formula>NOT(ISERROR(SEARCH("9",Q307)))</formula>
    </cfRule>
    <cfRule type="containsText" dxfId="4" priority="8" stopIfTrue="1" operator="containsText" text="8">
      <formula>NOT(ISERROR(SEARCH("8",Q307)))</formula>
    </cfRule>
    <cfRule type="containsText" dxfId="3" priority="9" stopIfTrue="1" operator="containsText" text="7">
      <formula>NOT(ISERROR(SEARCH("7",Q307)))</formula>
    </cfRule>
    <cfRule type="containsText" dxfId="2" priority="10" stopIfTrue="1" operator="containsText" text="6">
      <formula>NOT(ISERROR(SEARCH("6",Q307)))</formula>
    </cfRule>
    <cfRule type="containsText" dxfId="1" priority="11" stopIfTrue="1" operator="containsText" text="5">
      <formula>NOT(ISERROR(SEARCH("5",Q307)))</formula>
    </cfRule>
  </conditionalFormatting>
  <conditionalFormatting sqref="Q1:Q1048576">
    <cfRule type="containsText" dxfId="0" priority="1" operator="containsText" text="UN">
      <formula>NOT(ISERROR(SEARCH("UN",Q1)))</formula>
    </cfRule>
  </conditionalFormatting>
  <dataValidations disablePrompts="1" count="10">
    <dataValidation type="list" allowBlank="1" showInputMessage="1" showErrorMessage="1" sqref="E151 E219 E215 E211 E213 E239 E237 E223 E225 E207 E205 E203 E201 E199 E197 E191 E189 E187 E185 E183 E153 E155 E157 E159 E161 E163 E165 E167 E169 E171 E173 E175 E177 E179 E181 E193 E195 E265 E267 E269 E241 E243 E245 E247 E249 E251 E253 E255 E257 E259 E261 E263 E271 E273 E275 E277 E279 E281 E283 E285 E287 E289 E291 E293 E221 E217 E131 E149 E147 E145 E143 E141 E139 E137 E135 E133">
      <formula1>"6000(1)E11,6000(1)E12,6000(1)E21,6000(1)E22,411(2),411(3),6000(2)E11,6000(2)E12"</formula1>
    </dataValidation>
    <dataValidation type="list" allowBlank="1" showInputMessage="1" showErrorMessage="1" sqref="E227 E209">
      <formula1>"Euroimmun(1),Euroimmun(2),Euroimmun(3),MR-96"</formula1>
    </dataValidation>
    <dataValidation type="list" allowBlank="1" showInputMessage="1" showErrorMessage="1" sqref="E295 E305 E297 E299 E301 E303">
      <formula1>"CA-1500,Start 4"</formula1>
    </dataValidation>
    <dataValidation type="list" allowBlank="1" showInputMessage="1" showErrorMessage="1" sqref="E229 E232 E235">
      <formula1>"6000(1)E11,6000(1)E12,6000(1)E21,6000(1)E22,6000(1)E11:E12,6000(1)E21:E22,6000(1)E11:E12:E21:E22,6000(1)E11:E21,6000(1)E11:E22,6000(1)E12:E21,6000(1)E12:E22,411(2),411(3),6000(2)E11,6000(2)E12,6000(2)E11:E12"</formula1>
    </dataValidation>
    <dataValidation type="list" allowBlank="1" showInputMessage="1" showErrorMessage="1" sqref="E86 E89">
      <formula1>"AVL(1),AVL(2)"</formula1>
    </dataValidation>
    <dataValidation type="list" allowBlank="1" showInputMessage="1" showErrorMessage="1" sqref="E124 E122">
      <formula1>"6000(1)P1,Integra400(2),6000(2)P2"</formula1>
    </dataValidation>
    <dataValidation type="list" allowBlank="1" showInputMessage="1" showErrorMessage="1" sqref="E307:E312 E386:E393 E377:E384 E395:E396 E398 E368:E375 E359:E366 E350:E357 E341:E348 E325:E330 E316:E321 E334:E339">
      <formula1>"XS-1000,XS-800"</formula1>
    </dataValidation>
    <dataValidation type="list" allowBlank="1" showInputMessage="1" showErrorMessage="1" sqref="F78:F79 F30:F33 F24:F27 F2:F11 F54:F65 F44:F51 F68:F75 F36:F41 F14:F21 F82:F83">
      <formula1>"PCCCM1,PCCCM2,Precinorm U,Precipath U"</formula1>
    </dataValidation>
    <dataValidation type="list" allowBlank="1" showInputMessage="1" showErrorMessage="1" sqref="E18 E28 E12 E66 E52 E22 E34 E42 E91 E115 E113 E111 E109 E107 E105 E103 E101 E99 E97 E95 E119 E93 E117 E126 E129 E16 E8 E10 E14 E6 E2:E4 E72 E70 E68 E64 E62 E60 E58 E56 E54 E50 E48 E46 E44 E40 E38 E36 E32 E30 E26 E24 E20">
      <formula1>"6000(1)P1,Integra400(2),6000(2)P1"</formula1>
    </dataValidation>
    <dataValidation type="list" allowBlank="1" showInputMessage="1" showErrorMessage="1" sqref="E74 E84 E80 E76 E78 E82">
      <formula1>"6000(1)ISE1,6000(2)ISE1"</formula1>
    </dataValidation>
  </dataValidations>
  <pageMargins left="0.51" right="0.56000000000000005" top="1.52" bottom="1" header="0.53" footer="0.49212598499999999"/>
  <pageSetup orientation="portrait" horizontalDpi="360" verticalDpi="360" r:id="rId1"/>
  <headerFooter alignWithMargins="0"/>
  <ignoredErrors>
    <ignoredError sqref="G402:H407 R126:R128 R305:R306" emptyCellReference="1"/>
    <ignoredError sqref="Q130" formula="1"/>
    <ignoredError sqref="S126:S128"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SixSigmaPreanalytica(FRACAS)</vt:lpstr>
      <vt:lpstr>SixSigmaAnalytica(3FEMA)</vt:lpstr>
      <vt:lpstr>SixSigmaAnalytica(2FEMA)</vt:lpstr>
      <vt:lpstr>SixSigmaAnalytica(OCCURRENCE)</vt:lpstr>
      <vt:lpstr>'SixSigmaAnalytica(OCCURRENCE)'!Критерии</vt:lpstr>
      <vt:lpstr>'SixSigmaAnalytica(OCCURRENCE)'!Область_печати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Гена</dc:creator>
  <cp:lastModifiedBy>Гена</cp:lastModifiedBy>
  <dcterms:created xsi:type="dcterms:W3CDTF">2017-01-06T00:59:35Z</dcterms:created>
  <dcterms:modified xsi:type="dcterms:W3CDTF">2017-02-13T14:45:00Z</dcterms:modified>
</cp:coreProperties>
</file>