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90" windowWidth="8505" windowHeight="4320" activeTab="3"/>
  </bookViews>
  <sheets>
    <sheet name="Precision" sheetId="4" r:id="rId1"/>
    <sheet name="Trueness" sheetId="3" r:id="rId2"/>
    <sheet name="VerificationLoD" sheetId="9" r:id="rId3"/>
    <sheet name="Uncertainty of Measurement" sheetId="6" r:id="rId4"/>
  </sheets>
  <calcPr calcId="145621"/>
</workbook>
</file>

<file path=xl/calcChain.xml><?xml version="1.0" encoding="utf-8"?>
<calcChain xmlns="http://schemas.openxmlformats.org/spreadsheetml/2006/main">
  <c r="F28" i="9" l="1"/>
  <c r="D20" i="6" l="1"/>
  <c r="D19" i="6"/>
  <c r="D24" i="6" s="1"/>
  <c r="D18" i="6"/>
  <c r="C30" i="9"/>
  <c r="C29" i="9"/>
  <c r="C28" i="9"/>
  <c r="D25" i="6" l="1"/>
  <c r="C31" i="9"/>
  <c r="F30" i="9" s="1"/>
  <c r="F31" i="9" s="1"/>
  <c r="D35" i="6" l="1"/>
  <c r="D33" i="6"/>
  <c r="D34" i="6"/>
  <c r="D26" i="6"/>
  <c r="F17" i="4"/>
  <c r="F18" i="4" s="1"/>
  <c r="F8" i="4"/>
  <c r="G8" i="4"/>
  <c r="H8" i="4" s="1"/>
  <c r="F9" i="4"/>
  <c r="G9" i="4"/>
  <c r="H9" i="4" s="1"/>
  <c r="F10" i="4"/>
  <c r="G10" i="4"/>
  <c r="H10" i="4" s="1"/>
  <c r="F11" i="4"/>
  <c r="G11" i="4"/>
  <c r="H11" i="4" s="1"/>
  <c r="F12" i="4"/>
  <c r="G12" i="4"/>
  <c r="H12" i="4" s="1"/>
  <c r="C29" i="4"/>
  <c r="C20" i="3"/>
  <c r="C21" i="3"/>
  <c r="C19" i="3"/>
  <c r="D28" i="6" l="1"/>
  <c r="D29" i="6"/>
  <c r="D27" i="6"/>
  <c r="C22" i="3"/>
  <c r="C27" i="3" s="1"/>
  <c r="C29" i="3" s="1"/>
  <c r="C18" i="4"/>
  <c r="C19" i="4" s="1"/>
  <c r="C26" i="4" s="1"/>
  <c r="C15" i="4"/>
  <c r="C16" i="4"/>
  <c r="C25" i="4" s="1"/>
  <c r="D32" i="6" l="1"/>
  <c r="D30" i="6"/>
  <c r="D31" i="6"/>
  <c r="C24" i="3"/>
  <c r="C25" i="3"/>
  <c r="C28" i="3"/>
  <c r="C31" i="3" s="1"/>
  <c r="C31" i="4"/>
  <c r="C27" i="4"/>
  <c r="C28" i="4" s="1"/>
  <c r="C17" i="4"/>
  <c r="C21" i="4"/>
  <c r="C22" i="4" s="1"/>
  <c r="C30" i="4"/>
  <c r="C20" i="4"/>
  <c r="C30" i="3" l="1"/>
  <c r="C32" i="4"/>
  <c r="C33" i="4" s="1"/>
  <c r="I17" i="4" s="1"/>
  <c r="I18" i="4" s="1"/>
  <c r="I19" i="4" s="1"/>
  <c r="C23" i="4"/>
  <c r="F19" i="4"/>
</calcChain>
</file>

<file path=xl/comments1.xml><?xml version="1.0" encoding="utf-8"?>
<comments xmlns="http://schemas.openxmlformats.org/spreadsheetml/2006/main">
  <authors>
    <author>Гена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04"/>
          </rPr>
          <t>Ввести название исследуемого Аналита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ФИО специалиста выполнявшего исследования 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Ввести Уровень КМ на котором выполнялось исследование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204"/>
          </rPr>
          <t>В эту ячейку Внести значение спецификации по повторяемости из инструкции производителя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04"/>
          </rPr>
          <t>В эту ячейку ввести значение спецификации производителя по внутрилабораторной воспроизводимости(прецизионности)</t>
        </r>
      </text>
    </comment>
  </commentList>
</comments>
</file>

<file path=xl/comments2.xml><?xml version="1.0" encoding="utf-8"?>
<comments xmlns="http://schemas.openxmlformats.org/spreadsheetml/2006/main">
  <authors>
    <author>Гена</author>
  </authors>
  <commentList>
    <comment ref="C2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Ввести ФИО специалиста выполнявшего исследования </t>
        </r>
      </text>
    </comment>
    <comment ref="C3" authorId="0">
      <text>
        <r>
          <rPr>
            <b/>
            <sz val="12"/>
            <color indexed="81"/>
            <rFont val="Tahoma"/>
            <family val="2"/>
            <charset val="204"/>
          </rPr>
          <t>Ввести название исследуемого Аналита</t>
        </r>
      </text>
    </comment>
    <comment ref="C4" authorId="0">
      <text>
        <r>
          <rPr>
            <b/>
            <sz val="12"/>
            <color indexed="81"/>
            <rFont val="Tahoma"/>
            <family val="2"/>
            <charset val="204"/>
          </rPr>
          <t>Ввести название и производителя Референтного Материала (Калибратора)</t>
        </r>
      </text>
    </comment>
    <comment ref="C5" authorId="0">
      <text>
        <r>
          <rPr>
            <b/>
            <sz val="12"/>
            <color indexed="81"/>
            <rFont val="Tahoma"/>
            <family val="2"/>
            <charset val="204"/>
          </rPr>
          <t>Ввести Уровень PМ на котором выполнялось исследование</t>
        </r>
      </text>
    </comment>
    <comment ref="C6" authorId="0">
      <text>
        <r>
          <rPr>
            <b/>
            <sz val="12"/>
            <color indexed="81"/>
            <rFont val="Tahoma"/>
            <family val="2"/>
            <charset val="204"/>
          </rPr>
          <t>Ввести Приписанное Значение Референтного Материала</t>
        </r>
      </text>
    </comment>
    <comment ref="D6" authorId="0">
      <text>
        <r>
          <rPr>
            <b/>
            <sz val="12"/>
            <color indexed="81"/>
            <rFont val="Tahoma"/>
            <family val="2"/>
            <charset val="204"/>
          </rPr>
          <t>Ввести единицы измерения исследуемого аналита</t>
        </r>
      </text>
    </comment>
    <comment ref="B19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выполненных измерений</t>
        </r>
      </text>
    </comment>
    <comment ref="B2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Среднее Значение </t>
        </r>
      </text>
    </comment>
    <comment ref="B21" authorId="0">
      <text>
        <r>
          <rPr>
            <b/>
            <sz val="10"/>
            <color indexed="81"/>
            <rFont val="Tahoma"/>
            <family val="2"/>
            <charset val="204"/>
          </rPr>
          <t>Стандартная Отклонение Измерения</t>
        </r>
      </text>
    </comment>
    <comment ref="C26" authorId="0">
      <text>
        <r>
          <rPr>
            <b/>
            <sz val="11"/>
            <color indexed="81"/>
            <rFont val="Tahoma"/>
            <family val="2"/>
            <charset val="204"/>
          </rPr>
          <t>Ввести величину Стандартной Неопределенности (SU(SD)) приписанной к ассигнованному значению РМ.</t>
        </r>
      </text>
    </comment>
    <comment ref="C30" authorId="0">
      <text>
        <r>
          <rPr>
            <b/>
            <sz val="11"/>
            <color indexed="81"/>
            <rFont val="Tahoma"/>
            <family val="2"/>
            <charset val="204"/>
          </rPr>
          <t>Результат Верификации правильности основанный на ДИ среднего.</t>
        </r>
      </text>
    </comment>
    <comment ref="C31" authorId="0">
      <text>
        <r>
          <rPr>
            <b/>
            <sz val="11"/>
            <color indexed="81"/>
            <rFont val="Tahoma"/>
            <family val="2"/>
            <charset val="204"/>
          </rPr>
          <t>Результат Верификации правильности основанный на верификационном ДИ.</t>
        </r>
      </text>
    </comment>
  </commentList>
</comments>
</file>

<file path=xl/comments3.xml><?xml version="1.0" encoding="utf-8"?>
<comments xmlns="http://schemas.openxmlformats.org/spreadsheetml/2006/main">
  <authors>
    <author>Гена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Ввести ФИО специалиста выполнявшего исследования </t>
        </r>
      </text>
    </comment>
    <comment ref="F3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Ввести ФИО специалиста выполнявшего исследования </t>
        </r>
      </text>
    </comment>
    <comment ref="F4" authorId="0">
      <text>
        <r>
          <rPr>
            <b/>
            <sz val="12"/>
            <color indexed="81"/>
            <rFont val="Tahoma"/>
            <family val="2"/>
            <charset val="204"/>
          </rPr>
          <t>Ввести название исследуемого Аналита</t>
        </r>
      </text>
    </comment>
    <comment ref="B28" authorId="0">
      <text>
        <r>
          <rPr>
            <b/>
            <sz val="11"/>
            <color indexed="81"/>
            <rFont val="Tahoma"/>
            <family val="2"/>
            <charset val="204"/>
          </rPr>
          <t>Количество выполненных измерений</t>
        </r>
      </text>
    </comment>
    <comment ref="E28" authorId="0">
      <text>
        <r>
          <rPr>
            <b/>
            <sz val="11"/>
            <color indexed="81"/>
            <rFont val="Tahoma"/>
            <family val="2"/>
            <charset val="204"/>
          </rPr>
          <t>Количество выполненных измерений</t>
        </r>
      </text>
    </comment>
    <comment ref="B29" authorId="0">
      <text>
        <r>
          <rPr>
            <b/>
            <sz val="11"/>
            <color indexed="81"/>
            <rFont val="Tahoma"/>
            <family val="2"/>
            <charset val="204"/>
          </rPr>
          <t xml:space="preserve">Среднее Значение </t>
        </r>
      </text>
    </comment>
    <comment ref="E29" authorId="0">
      <text>
        <r>
          <rPr>
            <b/>
            <sz val="12"/>
            <color indexed="81"/>
            <rFont val="Tahoma"/>
            <family val="2"/>
            <charset val="204"/>
          </rPr>
          <t>Спецификация Производителя LoD</t>
        </r>
      </text>
    </comment>
    <comment ref="F29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Ввести Значение Предела Детекции Теста из Инструкции Производителя. </t>
        </r>
      </text>
    </comment>
    <comment ref="B30" authorId="0">
      <text>
        <r>
          <rPr>
            <b/>
            <sz val="11"/>
            <color indexed="81"/>
            <rFont val="Tahoma"/>
            <family val="2"/>
            <charset val="204"/>
          </rPr>
          <t>Стандартная Отклонение Измерения</t>
        </r>
      </text>
    </comment>
  </commentList>
</comments>
</file>

<file path=xl/comments4.xml><?xml version="1.0" encoding="utf-8"?>
<comments xmlns="http://schemas.openxmlformats.org/spreadsheetml/2006/main">
  <authors>
    <author>Гена</author>
  </authors>
  <commentList>
    <comment ref="D2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Ввести ФИО специалиста выполнявшего исследования </t>
        </r>
      </text>
    </comment>
    <comment ref="D3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Ввести название исследуемого Аналита. </t>
        </r>
      </text>
    </comment>
    <comment ref="D4" authorId="0">
      <text>
        <r>
          <rPr>
            <b/>
            <sz val="12"/>
            <color indexed="81"/>
            <rFont val="Tahoma"/>
            <family val="2"/>
            <charset val="204"/>
          </rPr>
          <t>Ввести название и производителя Референтного Материала (Калибратора)</t>
        </r>
      </text>
    </comment>
    <comment ref="D5" authorId="0">
      <text>
        <r>
          <rPr>
            <b/>
            <sz val="12"/>
            <color indexed="81"/>
            <rFont val="Tahoma"/>
            <family val="2"/>
            <charset val="204"/>
          </rPr>
          <t>Ввести Ассигнованное Значение Референтного Материала</t>
        </r>
      </text>
    </comment>
    <comment ref="E5" authorId="0">
      <text>
        <r>
          <rPr>
            <b/>
            <sz val="11"/>
            <color indexed="81"/>
            <rFont val="Tahoma"/>
            <family val="2"/>
            <charset val="204"/>
          </rPr>
          <t>Ввести величину Стандартной Неопределенности (SU(SD)) приписанной к ассигнованному значению Референтного Материала.</t>
        </r>
      </text>
    </comment>
    <comment ref="D21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Cюда Ввести Величину Промежуточного Стандартного Отклонения (SD) за последние 30 точек, взятого из ВКК для Контрольного Материала Первого Уровня. </t>
        </r>
      </text>
    </comment>
    <comment ref="D22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Cюда Ввести Величину Промежуточного Стандартного Отклонения (SD) за последние 30 точек, взятого из ВКК для Контрольного Материала Второго Уровня. </t>
        </r>
      </text>
    </comment>
    <comment ref="D23" authorId="0">
      <text>
        <r>
          <rPr>
            <b/>
            <sz val="12"/>
            <color indexed="81"/>
            <rFont val="Tahoma"/>
            <family val="2"/>
            <charset val="204"/>
          </rPr>
          <t xml:space="preserve">Cюда Ввести Величину Промежуточного Стандартного Отклонения (SD) за последние 30 точек, взятого из ВКК для Контрольного Материала Третьего Уровня. </t>
        </r>
      </text>
    </comment>
  </commentList>
</comments>
</file>

<file path=xl/sharedStrings.xml><?xml version="1.0" encoding="utf-8"?>
<sst xmlns="http://schemas.openxmlformats.org/spreadsheetml/2006/main" count="197" uniqueCount="100">
  <si>
    <t>Повтор 1</t>
  </si>
  <si>
    <t>Повтор 2</t>
  </si>
  <si>
    <t xml:space="preserve">Повтор 3 </t>
  </si>
  <si>
    <t xml:space="preserve">Среднее Серии </t>
  </si>
  <si>
    <t>SD Cерии</t>
  </si>
  <si>
    <t xml:space="preserve">Дисперсия </t>
  </si>
  <si>
    <t>Общее Среднее</t>
  </si>
  <si>
    <t>Дисперсия ВнС(Vr)</t>
  </si>
  <si>
    <t>Дисперсия МС(Vb)</t>
  </si>
  <si>
    <t>Отношение Vr\Vb</t>
  </si>
  <si>
    <t xml:space="preserve">Общая Дисперсия </t>
  </si>
  <si>
    <t>ВнЛабораторное СV</t>
  </si>
  <si>
    <t>(n-1)Vr</t>
  </si>
  <si>
    <t>nVb</t>
  </si>
  <si>
    <t>(n-1)/D</t>
  </si>
  <si>
    <t>(n-1/D)*VrКВ2</t>
  </si>
  <si>
    <t>T</t>
  </si>
  <si>
    <t xml:space="preserve">Повтор 1 </t>
  </si>
  <si>
    <t xml:space="preserve">Повтор 2 </t>
  </si>
  <si>
    <t>SD</t>
  </si>
  <si>
    <t xml:space="preserve">Станд.Ошибка Cреднего </t>
  </si>
  <si>
    <t>Оператор</t>
  </si>
  <si>
    <t>Внутилабораторное SD</t>
  </si>
  <si>
    <t>(n-1)Vr+nVb</t>
  </si>
  <si>
    <t>Е17+E18</t>
  </si>
  <si>
    <t>Аналит</t>
  </si>
  <si>
    <t>Aльбумин</t>
  </si>
  <si>
    <t xml:space="preserve">Ур-нь КМ </t>
  </si>
  <si>
    <t xml:space="preserve">Количество Дней </t>
  </si>
  <si>
    <t>Количество Повторов</t>
  </si>
  <si>
    <t xml:space="preserve">Дата Исследования </t>
  </si>
  <si>
    <t>Эфф. Степень Свободы (Т)</t>
  </si>
  <si>
    <t>ВнЛаборат-ное SD</t>
  </si>
  <si>
    <t xml:space="preserve">SD ВнутриСерийное </t>
  </si>
  <si>
    <t>SD МежСерийное</t>
  </si>
  <si>
    <t>% P (“Chi-Square”)</t>
  </si>
  <si>
    <t>ВЗ(Повторяемость)</t>
  </si>
  <si>
    <t>Верификационное Значение (Повт.)</t>
  </si>
  <si>
    <t>CтСвободы (V)</t>
  </si>
  <si>
    <t>ВЗ(Вн.Лаб.Прециз.)</t>
  </si>
  <si>
    <t>Эфф.CтСвободы (T)</t>
  </si>
  <si>
    <t xml:space="preserve">Вер.Повторяемости </t>
  </si>
  <si>
    <t xml:space="preserve">Вер.ВнЛаб.Прецизион. </t>
  </si>
  <si>
    <t>Верификационное Значение (ВнЛабПрец.)</t>
  </si>
  <si>
    <t>Ассигнованное значение РM</t>
  </si>
  <si>
    <t>Повторы</t>
  </si>
  <si>
    <t>Результаты</t>
  </si>
  <si>
    <t>t - Критическое(p=0,01)</t>
  </si>
  <si>
    <t>Комб.Ст.Неопр. PM</t>
  </si>
  <si>
    <t xml:space="preserve">Pасчеты и Интерпретация </t>
  </si>
  <si>
    <t xml:space="preserve">Расчеты и Интерпретация </t>
  </si>
  <si>
    <t>ВерГрДовИнтервала</t>
  </si>
  <si>
    <t>НижГрДовИнтервала</t>
  </si>
  <si>
    <t>ВерВерГраница</t>
  </si>
  <si>
    <t>НижВерГраница</t>
  </si>
  <si>
    <t>Вер.Правильности</t>
  </si>
  <si>
    <t>Вер.Правильности (SaPM)</t>
  </si>
  <si>
    <t>Повтор 3</t>
  </si>
  <si>
    <t>Повтор 4</t>
  </si>
  <si>
    <t>Повтор 5</t>
  </si>
  <si>
    <t>n</t>
  </si>
  <si>
    <t>Bias</t>
  </si>
  <si>
    <t>Ubias</t>
  </si>
  <si>
    <t>Референтный Материал (РМ)</t>
  </si>
  <si>
    <t>g\l</t>
  </si>
  <si>
    <t>Sa Pеферентного Mатериала</t>
  </si>
  <si>
    <t>LoB</t>
  </si>
  <si>
    <t xml:space="preserve">Материал </t>
  </si>
  <si>
    <t>Стандарт 2</t>
  </si>
  <si>
    <t>LoD SpClaim</t>
  </si>
  <si>
    <t>Верификация</t>
  </si>
  <si>
    <t>Результат</t>
  </si>
  <si>
    <t>CLSI EP15-A2 Правильность</t>
  </si>
  <si>
    <t>CLSI EP15-A2 Прецизионность</t>
  </si>
  <si>
    <t>Определение Предела Бланка LoB</t>
  </si>
  <si>
    <t>Верификация Предела Детекции LoD</t>
  </si>
  <si>
    <t xml:space="preserve">CLSI EP-17A  Определение LoB и Верификация LoD </t>
  </si>
  <si>
    <t>Sc(Повторяемость)</t>
  </si>
  <si>
    <t>Sc(ВнЛабПрециз.)</t>
  </si>
  <si>
    <t>Mean</t>
  </si>
  <si>
    <t>UMV (as StandardErrorMean)</t>
  </si>
  <si>
    <t>SD QM Level 1</t>
  </si>
  <si>
    <t>SD QM Level 2</t>
  </si>
  <si>
    <t>SD QM Level 3</t>
  </si>
  <si>
    <t>CSUmeas QM Level 1</t>
  </si>
  <si>
    <t>CSUmeas QM Level 2</t>
  </si>
  <si>
    <t>CSUmeas QM Level 3</t>
  </si>
  <si>
    <t>ECUmeas QM Level 1</t>
  </si>
  <si>
    <t>ECUmeas QM Level 2</t>
  </si>
  <si>
    <t>ECUmeas QM Level 3</t>
  </si>
  <si>
    <t>RMSD QM Level 1</t>
  </si>
  <si>
    <t>RMSD QM Level 2</t>
  </si>
  <si>
    <t>RMSD QM Level 3</t>
  </si>
  <si>
    <t xml:space="preserve">Расчеты </t>
  </si>
  <si>
    <t>Уровень PM</t>
  </si>
  <si>
    <r>
      <t>((n-1)Vr+nVb)</t>
    </r>
    <r>
      <rPr>
        <sz val="14"/>
        <rFont val="Arial"/>
        <family val="2"/>
        <charset val="204"/>
      </rPr>
      <t>²</t>
    </r>
  </si>
  <si>
    <r>
      <t>n</t>
    </r>
    <r>
      <rPr>
        <sz val="14"/>
        <rFont val="Arial"/>
        <family val="2"/>
        <charset val="204"/>
      </rPr>
      <t>²</t>
    </r>
    <r>
      <rPr>
        <sz val="14"/>
        <rFont val="Arial Cyr"/>
        <charset val="204"/>
      </rPr>
      <t>*(VbКВ)\(D-1)</t>
    </r>
  </si>
  <si>
    <t xml:space="preserve">Бланк </t>
  </si>
  <si>
    <t>Оценка Неопределённости Результатов Измерения (UM)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</si>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</sst>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9">
    <font>
      <sz val="10"/>
      <name val="Arial Cyr"/>
      <charset val="204"/>
    </font>
    <font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宋体"/>
      <charset val="13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4"/>
      <color theme="1"/>
      <name val="Arial Cyr"/>
      <charset val="204"/>
    </font>
    <font>
      <sz val="14"/>
      <color indexed="16"/>
      <name val="Arial Cyr"/>
      <charset val="204"/>
    </font>
    <font>
      <sz val="14"/>
      <name val="Arial"/>
      <family val="2"/>
      <charset val="204"/>
    </font>
    <font>
      <b/>
      <sz val="11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1FFE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0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Border="1"/>
    <xf numFmtId="0" fontId="22" fillId="26" borderId="12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0" fontId="23" fillId="0" borderId="0" xfId="0" applyFont="1"/>
    <xf numFmtId="0" fontId="24" fillId="28" borderId="10" xfId="0" applyFont="1" applyFill="1" applyBorder="1"/>
    <xf numFmtId="0" fontId="23" fillId="28" borderId="10" xfId="0" applyFont="1" applyFill="1" applyBorder="1"/>
    <xf numFmtId="0" fontId="23" fillId="30" borderId="10" xfId="0" applyFont="1" applyFill="1" applyBorder="1"/>
    <xf numFmtId="0" fontId="23" fillId="29" borderId="10" xfId="0" applyFont="1" applyFill="1" applyBorder="1" applyAlignment="1">
      <alignment horizontal="center"/>
    </xf>
    <xf numFmtId="14" fontId="23" fillId="30" borderId="10" xfId="0" applyNumberFormat="1" applyFont="1" applyFill="1" applyBorder="1"/>
    <xf numFmtId="0" fontId="23" fillId="28" borderId="10" xfId="0" applyFont="1" applyFill="1" applyBorder="1" applyProtection="1">
      <protection locked="0"/>
    </xf>
    <xf numFmtId="165" fontId="23" fillId="0" borderId="10" xfId="0" applyNumberFormat="1" applyFont="1" applyFill="1" applyBorder="1"/>
    <xf numFmtId="0" fontId="23" fillId="0" borderId="10" xfId="0" applyFont="1" applyFill="1" applyBorder="1"/>
    <xf numFmtId="165" fontId="23" fillId="28" borderId="10" xfId="0" applyNumberFormat="1" applyFont="1" applyFill="1" applyBorder="1" applyAlignment="1">
      <alignment horizontal="right"/>
    </xf>
    <xf numFmtId="0" fontId="23" fillId="28" borderId="12" xfId="0" applyFont="1" applyFill="1" applyBorder="1" applyAlignment="1">
      <alignment horizontal="left"/>
    </xf>
    <xf numFmtId="0" fontId="23" fillId="28" borderId="13" xfId="0" applyFont="1" applyFill="1" applyBorder="1" applyAlignment="1">
      <alignment horizontal="left"/>
    </xf>
    <xf numFmtId="2" fontId="23" fillId="0" borderId="10" xfId="0" applyNumberFormat="1" applyFont="1" applyFill="1" applyBorder="1"/>
    <xf numFmtId="0" fontId="23" fillId="0" borderId="10" xfId="0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27" borderId="10" xfId="0" applyFont="1" applyFill="1" applyBorder="1" applyAlignment="1">
      <alignment horizontal="left"/>
    </xf>
    <xf numFmtId="2" fontId="23" fillId="27" borderId="10" xfId="0" applyNumberFormat="1" applyFont="1" applyFill="1" applyBorder="1" applyAlignment="1">
      <alignment horizontal="right"/>
    </xf>
    <xf numFmtId="0" fontId="23" fillId="25" borderId="12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27" borderId="10" xfId="0" applyFont="1" applyFill="1" applyBorder="1"/>
    <xf numFmtId="2" fontId="23" fillId="27" borderId="10" xfId="0" applyNumberFormat="1" applyFont="1" applyFill="1" applyBorder="1"/>
    <xf numFmtId="0" fontId="23" fillId="0" borderId="0" xfId="0" applyFont="1" applyFill="1"/>
    <xf numFmtId="0" fontId="23" fillId="31" borderId="10" xfId="0" applyFont="1" applyFill="1" applyBorder="1"/>
    <xf numFmtId="2" fontId="23" fillId="31" borderId="10" xfId="0" applyNumberFormat="1" applyFont="1" applyFill="1" applyBorder="1"/>
    <xf numFmtId="0" fontId="23" fillId="28" borderId="10" xfId="0" applyFont="1" applyFill="1" applyBorder="1" applyAlignment="1"/>
    <xf numFmtId="0" fontId="23" fillId="28" borderId="12" xfId="0" applyFont="1" applyFill="1" applyBorder="1"/>
    <xf numFmtId="165" fontId="22" fillId="28" borderId="10" xfId="0" applyNumberFormat="1" applyFont="1" applyFill="1" applyBorder="1" applyAlignment="1" applyProtection="1">
      <protection locked="0"/>
    </xf>
    <xf numFmtId="0" fontId="23" fillId="29" borderId="15" xfId="0" applyFont="1" applyFill="1" applyBorder="1" applyAlignment="1"/>
    <xf numFmtId="0" fontId="23" fillId="29" borderId="15" xfId="0" applyFont="1" applyFill="1" applyBorder="1"/>
    <xf numFmtId="14" fontId="23" fillId="30" borderId="11" xfId="0" applyNumberFormat="1" applyFont="1" applyFill="1" applyBorder="1"/>
    <xf numFmtId="0" fontId="23" fillId="30" borderId="16" xfId="0" applyFont="1" applyFill="1" applyBorder="1"/>
    <xf numFmtId="165" fontId="23" fillId="28" borderId="10" xfId="0" applyNumberFormat="1" applyFont="1" applyFill="1" applyBorder="1" applyAlignment="1" applyProtection="1">
      <alignment horizontal="center"/>
      <protection locked="0"/>
    </xf>
    <xf numFmtId="14" fontId="23" fillId="30" borderId="15" xfId="0" applyNumberFormat="1" applyFont="1" applyFill="1" applyBorder="1"/>
    <xf numFmtId="0" fontId="23" fillId="30" borderId="17" xfId="0" applyFont="1" applyFill="1" applyBorder="1"/>
    <xf numFmtId="2" fontId="23" fillId="0" borderId="0" xfId="0" applyNumberFormat="1" applyFont="1"/>
    <xf numFmtId="0" fontId="22" fillId="30" borderId="10" xfId="0" applyFont="1" applyFill="1" applyBorder="1"/>
    <xf numFmtId="0" fontId="23" fillId="32" borderId="10" xfId="0" applyFont="1" applyFill="1" applyBorder="1"/>
    <xf numFmtId="0" fontId="23" fillId="25" borderId="12" xfId="0" applyFont="1" applyFill="1" applyBorder="1" applyAlignment="1"/>
    <xf numFmtId="165" fontId="22" fillId="28" borderId="10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Border="1"/>
    <xf numFmtId="165" fontId="23" fillId="0" borderId="12" xfId="0" applyNumberFormat="1" applyFont="1" applyFill="1" applyBorder="1" applyAlignment="1"/>
    <xf numFmtId="0" fontId="22" fillId="25" borderId="10" xfId="0" applyFont="1" applyFill="1" applyBorder="1"/>
    <xf numFmtId="0" fontId="23" fillId="28" borderId="10" xfId="0" applyFont="1" applyFill="1" applyBorder="1" applyAlignment="1" applyProtection="1">
      <protection locked="0"/>
    </xf>
    <xf numFmtId="0" fontId="23" fillId="28" borderId="10" xfId="0" applyFont="1" applyFill="1" applyBorder="1" applyAlignment="1">
      <alignment horizontal="center"/>
    </xf>
    <xf numFmtId="165" fontId="23" fillId="28" borderId="10" xfId="0" applyNumberFormat="1" applyFont="1" applyFill="1" applyBorder="1" applyAlignment="1" applyProtection="1">
      <alignment horizontal="center" wrapText="1"/>
      <protection locked="0"/>
    </xf>
    <xf numFmtId="0" fontId="23" fillId="0" borderId="10" xfId="0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22" fillId="25" borderId="10" xfId="0" applyFont="1" applyFill="1" applyBorder="1" applyAlignment="1"/>
    <xf numFmtId="165" fontId="23" fillId="25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165" fontId="0" fillId="0" borderId="0" xfId="0" applyNumberFormat="1"/>
    <xf numFmtId="0" fontId="23" fillId="30" borderId="13" xfId="0" applyFont="1" applyFill="1" applyBorder="1" applyAlignment="1">
      <alignment horizontal="left"/>
    </xf>
    <xf numFmtId="165" fontId="23" fillId="30" borderId="10" xfId="0" applyNumberFormat="1" applyFont="1" applyFill="1" applyBorder="1" applyAlignment="1" applyProtection="1">
      <alignment horizontal="center"/>
      <protection locked="0"/>
    </xf>
    <xf numFmtId="0" fontId="23" fillId="33" borderId="11" xfId="0" applyFont="1" applyFill="1" applyBorder="1" applyAlignment="1">
      <alignment horizontal="center"/>
    </xf>
    <xf numFmtId="0" fontId="23" fillId="33" borderId="10" xfId="0" applyFont="1" applyFill="1" applyBorder="1" applyAlignment="1"/>
    <xf numFmtId="0" fontId="23" fillId="33" borderId="10" xfId="0" applyFont="1" applyFill="1" applyBorder="1" applyAlignment="1">
      <alignment horizontal="center"/>
    </xf>
    <xf numFmtId="0" fontId="24" fillId="28" borderId="12" xfId="0" applyFont="1" applyFill="1" applyBorder="1" applyAlignment="1">
      <alignment horizontal="left"/>
    </xf>
    <xf numFmtId="0" fontId="24" fillId="28" borderId="13" xfId="0" applyFont="1" applyFill="1" applyBorder="1" applyAlignment="1">
      <alignment horizontal="left"/>
    </xf>
    <xf numFmtId="14" fontId="23" fillId="28" borderId="11" xfId="0" applyNumberFormat="1" applyFont="1" applyFill="1" applyBorder="1" applyAlignment="1">
      <alignment horizontal="right" vertical="top"/>
    </xf>
    <xf numFmtId="14" fontId="23" fillId="28" borderId="18" xfId="0" applyNumberFormat="1" applyFont="1" applyFill="1" applyBorder="1" applyAlignment="1">
      <alignment horizontal="right" vertical="top"/>
    </xf>
    <xf numFmtId="14" fontId="23" fillId="28" borderId="15" xfId="0" applyNumberFormat="1" applyFont="1" applyFill="1" applyBorder="1" applyAlignment="1">
      <alignment horizontal="right" vertical="top"/>
    </xf>
    <xf numFmtId="14" fontId="23" fillId="30" borderId="11" xfId="0" applyNumberFormat="1" applyFont="1" applyFill="1" applyBorder="1" applyAlignment="1">
      <alignment horizontal="right" vertical="top"/>
    </xf>
    <xf numFmtId="14" fontId="23" fillId="30" borderId="18" xfId="0" applyNumberFormat="1" applyFont="1" applyFill="1" applyBorder="1" applyAlignment="1">
      <alignment horizontal="right" vertical="top"/>
    </xf>
    <xf numFmtId="14" fontId="23" fillId="30" borderId="15" xfId="0" applyNumberFormat="1" applyFont="1" applyFill="1" applyBorder="1" applyAlignment="1">
      <alignment horizontal="right" vertical="top"/>
    </xf>
    <xf numFmtId="165" fontId="23" fillId="0" borderId="13" xfId="0" applyNumberFormat="1" applyFont="1" applyFill="1" applyBorder="1" applyAlignment="1" applyProtection="1">
      <protection locked="0"/>
    </xf>
    <xf numFmtId="165" fontId="23" fillId="0" borderId="20" xfId="0" applyNumberFormat="1" applyFont="1" applyFill="1" applyBorder="1" applyAlignment="1"/>
    <xf numFmtId="165" fontId="23" fillId="0" borderId="16" xfId="0" applyNumberFormat="1" applyFont="1" applyFill="1" applyBorder="1" applyAlignment="1" applyProtection="1">
      <protection locked="0"/>
    </xf>
    <xf numFmtId="0" fontId="23" fillId="30" borderId="10" xfId="0" applyFont="1" applyFill="1" applyBorder="1" applyAlignment="1"/>
    <xf numFmtId="165" fontId="22" fillId="25" borderId="20" xfId="0" applyNumberFormat="1" applyFont="1" applyFill="1" applyBorder="1" applyAlignment="1"/>
    <xf numFmtId="165" fontId="22" fillId="25" borderId="16" xfId="0" applyNumberFormat="1" applyFont="1" applyFill="1" applyBorder="1" applyAlignment="1" applyProtection="1">
      <protection locked="0"/>
    </xf>
    <xf numFmtId="0" fontId="23" fillId="24" borderId="10" xfId="0" applyFont="1" applyFill="1" applyBorder="1" applyAlignment="1" applyProtection="1">
      <alignment horizontal="right"/>
      <protection locked="0"/>
    </xf>
    <xf numFmtId="0" fontId="25" fillId="0" borderId="12" xfId="0" applyFont="1" applyFill="1" applyBorder="1" applyAlignment="1" applyProtection="1">
      <alignment horizontal="right"/>
      <protection locked="0"/>
    </xf>
    <xf numFmtId="0" fontId="25" fillId="0" borderId="13" xfId="0" applyFont="1" applyFill="1" applyBorder="1" applyAlignment="1" applyProtection="1">
      <alignment horizontal="right"/>
      <protection locked="0"/>
    </xf>
    <xf numFmtId="0" fontId="23" fillId="28" borderId="12" xfId="0" applyFont="1" applyFill="1" applyBorder="1" applyAlignment="1">
      <alignment horizontal="left"/>
    </xf>
    <xf numFmtId="0" fontId="23" fillId="28" borderId="13" xfId="0" applyFont="1" applyFill="1" applyBorder="1" applyAlignment="1">
      <alignment horizontal="left"/>
    </xf>
    <xf numFmtId="0" fontId="22" fillId="26" borderId="12" xfId="0" applyFont="1" applyFill="1" applyBorder="1" applyAlignment="1">
      <alignment horizontal="center"/>
    </xf>
    <xf numFmtId="0" fontId="22" fillId="26" borderId="14" xfId="0" applyFont="1" applyFill="1" applyBorder="1" applyAlignment="1">
      <alignment horizontal="center"/>
    </xf>
    <xf numFmtId="0" fontId="22" fillId="26" borderId="13" xfId="0" applyFont="1" applyFill="1" applyBorder="1" applyAlignment="1">
      <alignment horizontal="center"/>
    </xf>
    <xf numFmtId="165" fontId="23" fillId="28" borderId="12" xfId="0" applyNumberFormat="1" applyFont="1" applyFill="1" applyBorder="1" applyAlignment="1" applyProtection="1">
      <alignment horizontal="right"/>
      <protection locked="0"/>
    </xf>
    <xf numFmtId="165" fontId="23" fillId="28" borderId="13" xfId="0" applyNumberFormat="1" applyFont="1" applyFill="1" applyBorder="1" applyAlignment="1" applyProtection="1">
      <alignment horizontal="right"/>
      <protection locked="0"/>
    </xf>
    <xf numFmtId="0" fontId="23" fillId="28" borderId="10" xfId="0" applyFont="1" applyFill="1" applyBorder="1" applyAlignment="1">
      <alignment horizontal="center"/>
    </xf>
    <xf numFmtId="0" fontId="23" fillId="28" borderId="10" xfId="0" applyFont="1" applyFill="1" applyBorder="1" applyAlignment="1" applyProtection="1">
      <alignment horizontal="center"/>
      <protection locked="0"/>
    </xf>
    <xf numFmtId="0" fontId="23" fillId="24" borderId="10" xfId="0" applyFont="1" applyFill="1" applyBorder="1" applyAlignment="1" applyProtection="1">
      <alignment horizontal="right"/>
    </xf>
    <xf numFmtId="2" fontId="23" fillId="0" borderId="12" xfId="0" applyNumberFormat="1" applyFont="1" applyFill="1" applyBorder="1" applyAlignment="1">
      <alignment horizontal="right"/>
    </xf>
    <xf numFmtId="2" fontId="23" fillId="0" borderId="13" xfId="0" applyNumberFormat="1" applyFont="1" applyFill="1" applyBorder="1" applyAlignment="1">
      <alignment horizontal="right"/>
    </xf>
    <xf numFmtId="2" fontId="23" fillId="27" borderId="12" xfId="0" applyNumberFormat="1" applyFont="1" applyFill="1" applyBorder="1" applyAlignment="1">
      <alignment horizontal="right"/>
    </xf>
    <xf numFmtId="2" fontId="23" fillId="27" borderId="13" xfId="0" applyNumberFormat="1" applyFont="1" applyFill="1" applyBorder="1" applyAlignment="1">
      <alignment horizontal="right"/>
    </xf>
    <xf numFmtId="164" fontId="22" fillId="0" borderId="12" xfId="0" applyNumberFormat="1" applyFont="1" applyBorder="1" applyAlignment="1">
      <alignment horizontal="center"/>
    </xf>
    <xf numFmtId="164" fontId="22" fillId="0" borderId="13" xfId="0" applyNumberFormat="1" applyFont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3" fillId="28" borderId="12" xfId="0" applyFont="1" applyFill="1" applyBorder="1" applyAlignment="1">
      <alignment horizontal="center"/>
    </xf>
    <xf numFmtId="0" fontId="23" fillId="28" borderId="13" xfId="0" applyFont="1" applyFill="1" applyBorder="1" applyAlignment="1">
      <alignment horizontal="center"/>
    </xf>
    <xf numFmtId="0" fontId="23" fillId="24" borderId="12" xfId="0" applyFont="1" applyFill="1" applyBorder="1" applyAlignment="1" applyProtection="1">
      <alignment horizontal="center"/>
    </xf>
    <xf numFmtId="0" fontId="23" fillId="24" borderId="13" xfId="0" applyFont="1" applyFill="1" applyBorder="1" applyAlignment="1" applyProtection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3" fillId="28" borderId="12" xfId="0" applyFont="1" applyFill="1" applyBorder="1" applyAlignment="1" applyProtection="1">
      <alignment horizontal="center"/>
      <protection locked="0"/>
    </xf>
    <xf numFmtId="0" fontId="23" fillId="28" borderId="13" xfId="0" applyFont="1" applyFill="1" applyBorder="1" applyAlignment="1" applyProtection="1">
      <alignment horizontal="center"/>
      <protection locked="0"/>
    </xf>
    <xf numFmtId="165" fontId="23" fillId="0" borderId="12" xfId="0" applyNumberFormat="1" applyFont="1" applyFill="1" applyBorder="1" applyAlignment="1">
      <alignment horizontal="center"/>
    </xf>
    <xf numFmtId="165" fontId="23" fillId="0" borderId="13" xfId="0" applyNumberFormat="1" applyFont="1" applyFill="1" applyBorder="1" applyAlignment="1">
      <alignment horizontal="center"/>
    </xf>
    <xf numFmtId="165" fontId="22" fillId="30" borderId="12" xfId="0" applyNumberFormat="1" applyFont="1" applyFill="1" applyBorder="1" applyAlignment="1">
      <alignment horizontal="center"/>
    </xf>
    <xf numFmtId="165" fontId="22" fillId="30" borderId="13" xfId="0" applyNumberFormat="1" applyFont="1" applyFill="1" applyBorder="1" applyAlignment="1">
      <alignment horizontal="center"/>
    </xf>
    <xf numFmtId="0" fontId="23" fillId="32" borderId="12" xfId="0" applyFont="1" applyFill="1" applyBorder="1" applyAlignment="1" applyProtection="1">
      <alignment horizontal="center"/>
      <protection locked="0"/>
    </xf>
    <xf numFmtId="0" fontId="23" fillId="32" borderId="13" xfId="0" applyFont="1" applyFill="1" applyBorder="1" applyAlignment="1" applyProtection="1">
      <alignment horizontal="center"/>
      <protection locked="0"/>
    </xf>
    <xf numFmtId="2" fontId="23" fillId="0" borderId="12" xfId="0" applyNumberFormat="1" applyFont="1" applyFill="1" applyBorder="1" applyAlignment="1">
      <alignment horizontal="center"/>
    </xf>
    <xf numFmtId="2" fontId="23" fillId="0" borderId="13" xfId="0" applyNumberFormat="1" applyFont="1" applyFill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165" fontId="22" fillId="25" borderId="10" xfId="0" applyNumberFormat="1" applyFont="1" applyFill="1" applyBorder="1" applyAlignment="1">
      <alignment horizontal="center"/>
    </xf>
    <xf numFmtId="14" fontId="23" fillId="28" borderId="11" xfId="0" applyNumberFormat="1" applyFont="1" applyFill="1" applyBorder="1" applyAlignment="1">
      <alignment horizontal="right" vertical="top"/>
    </xf>
    <xf numFmtId="14" fontId="23" fillId="28" borderId="18" xfId="0" applyNumberFormat="1" applyFont="1" applyFill="1" applyBorder="1" applyAlignment="1">
      <alignment horizontal="right" vertical="top"/>
    </xf>
    <xf numFmtId="14" fontId="23" fillId="28" borderId="15" xfId="0" applyNumberFormat="1" applyFont="1" applyFill="1" applyBorder="1" applyAlignment="1">
      <alignment horizontal="right" vertical="top"/>
    </xf>
    <xf numFmtId="14" fontId="23" fillId="30" borderId="11" xfId="0" applyNumberFormat="1" applyFont="1" applyFill="1" applyBorder="1" applyAlignment="1">
      <alignment horizontal="right" vertical="top"/>
    </xf>
    <xf numFmtId="14" fontId="23" fillId="30" borderId="18" xfId="0" applyNumberFormat="1" applyFont="1" applyFill="1" applyBorder="1" applyAlignment="1">
      <alignment horizontal="right" vertical="top"/>
    </xf>
    <xf numFmtId="14" fontId="23" fillId="30" borderId="15" xfId="0" applyNumberFormat="1" applyFont="1" applyFill="1" applyBorder="1" applyAlignment="1">
      <alignment horizontal="right" vertical="top"/>
    </xf>
    <xf numFmtId="0" fontId="23" fillId="30" borderId="12" xfId="0" applyFont="1" applyFill="1" applyBorder="1" applyAlignment="1">
      <alignment horizontal="center"/>
    </xf>
    <xf numFmtId="0" fontId="23" fillId="30" borderId="14" xfId="0" applyFont="1" applyFill="1" applyBorder="1" applyAlignment="1">
      <alignment horizontal="center"/>
    </xf>
    <xf numFmtId="0" fontId="23" fillId="30" borderId="13" xfId="0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0" fontId="22" fillId="26" borderId="19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29" borderId="12" xfId="0" applyFont="1" applyFill="1" applyBorder="1" applyAlignment="1">
      <alignment horizontal="center"/>
    </xf>
    <xf numFmtId="0" fontId="23" fillId="29" borderId="13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165" fontId="23" fillId="0" borderId="13" xfId="0" applyNumberFormat="1" applyFont="1" applyBorder="1" applyAlignment="1">
      <alignment horizontal="center"/>
    </xf>
    <xf numFmtId="165" fontId="23" fillId="28" borderId="12" xfId="0" applyNumberFormat="1" applyFont="1" applyFill="1" applyBorder="1" applyAlignment="1">
      <alignment horizontal="center"/>
    </xf>
    <xf numFmtId="165" fontId="23" fillId="28" borderId="13" xfId="0" applyNumberFormat="1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2" fillId="25" borderId="14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165" fontId="23" fillId="0" borderId="20" xfId="0" applyNumberFormat="1" applyFont="1" applyBorder="1" applyAlignment="1">
      <alignment horizontal="center"/>
    </xf>
    <xf numFmtId="165" fontId="23" fillId="0" borderId="16" xfId="0" applyNumberFormat="1" applyFont="1" applyBorder="1" applyAlignment="1">
      <alignment horizontal="center"/>
    </xf>
    <xf numFmtId="165" fontId="23" fillId="30" borderId="12" xfId="0" applyNumberFormat="1" applyFont="1" applyFill="1" applyBorder="1" applyAlignment="1" applyProtection="1">
      <alignment horizontal="center"/>
      <protection locked="0"/>
    </xf>
    <xf numFmtId="165" fontId="23" fillId="30" borderId="13" xfId="0" applyNumberFormat="1" applyFont="1" applyFill="1" applyBorder="1" applyAlignment="1" applyProtection="1">
      <alignment horizontal="center"/>
      <protection locked="0"/>
    </xf>
    <xf numFmtId="165" fontId="23" fillId="28" borderId="12" xfId="0" applyNumberFormat="1" applyFont="1" applyFill="1" applyBorder="1" applyAlignment="1" applyProtection="1">
      <alignment horizontal="center"/>
      <protection locked="0"/>
    </xf>
    <xf numFmtId="165" fontId="23" fillId="28" borderId="13" xfId="0" applyNumberFormat="1" applyFont="1" applyFill="1" applyBorder="1" applyAlignment="1" applyProtection="1">
      <alignment horizontal="center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9">
    <dxf>
      <fill>
        <patternFill>
          <bgColor rgb="FF69FF69"/>
        </patternFill>
      </fill>
    </dxf>
    <dxf>
      <fill>
        <patternFill>
          <bgColor rgb="FFFFD9FF"/>
        </patternFill>
      </fill>
    </dxf>
    <dxf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  <dxf>
      <fill>
        <patternFill>
          <bgColor rgb="FF00FF00"/>
        </patternFill>
      </fill>
    </dxf>
    <dxf>
      <font>
        <color auto="1"/>
      </font>
      <fill>
        <patternFill>
          <bgColor rgb="FF00FF00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E1FFFF"/>
      <color rgb="FFFFFFCC"/>
      <color rgb="FF69FF69"/>
      <color rgb="FFC1FFE6"/>
      <color rgb="FF9BFFD7"/>
      <color rgb="FF75FFC7"/>
      <color rgb="FF81FF81"/>
      <color rgb="FF00FF00"/>
      <color rgb="FFCCFFFF"/>
      <color rgb="FFFFD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 enableFormatConditionsCalculation="0">
    <tabColor indexed="13"/>
  </sheetPr>
  <dimension ref="B1:K49"/>
  <sheetViews>
    <sheetView showGridLines="0" zoomScaleNormal="100" workbookViewId="0">
      <selection activeCell="C3" sqref="C3:D3"/>
    </sheetView>
  </sheetViews>
  <sheetFormatPr defaultRowHeight="12.75"/>
  <cols>
    <col min="1" max="1" width="1.85546875" customWidth="1"/>
    <col min="2" max="2" width="29.28515625" customWidth="1"/>
    <col min="3" max="3" width="12.7109375" customWidth="1"/>
    <col min="4" max="4" width="27.85546875" customWidth="1"/>
    <col min="5" max="5" width="13.5703125" customWidth="1"/>
    <col min="6" max="6" width="22.42578125" customWidth="1"/>
    <col min="7" max="7" width="31.5703125" customWidth="1"/>
    <col min="8" max="8" width="15.5703125" customWidth="1"/>
    <col min="9" max="10" width="8.85546875" customWidth="1"/>
    <col min="11" max="11" width="8.85546875" style="2" customWidth="1"/>
    <col min="12" max="12" width="9.140625" customWidth="1"/>
  </cols>
  <sheetData>
    <row r="1" spans="2:11" ht="18">
      <c r="B1" s="84" t="s">
        <v>73</v>
      </c>
      <c r="C1" s="85"/>
      <c r="D1" s="86"/>
      <c r="E1" s="7"/>
      <c r="F1" s="7"/>
      <c r="G1" s="7"/>
      <c r="H1" s="7"/>
      <c r="I1" s="7"/>
      <c r="J1" s="7"/>
    </row>
    <row r="2" spans="2:11" ht="18">
      <c r="B2" s="8" t="s">
        <v>25</v>
      </c>
      <c r="C2" s="89" t="s">
        <v>26</v>
      </c>
      <c r="D2" s="89"/>
      <c r="E2" s="7"/>
      <c r="F2" s="7"/>
      <c r="G2" s="7"/>
      <c r="H2" s="7"/>
      <c r="I2" s="7"/>
      <c r="J2" s="7"/>
    </row>
    <row r="3" spans="2:11" ht="18">
      <c r="B3" s="9" t="s">
        <v>21</v>
      </c>
      <c r="C3" s="90"/>
      <c r="D3" s="90"/>
      <c r="E3" s="7"/>
      <c r="F3" s="7"/>
      <c r="G3" s="7"/>
      <c r="H3" s="7"/>
      <c r="I3" s="7"/>
      <c r="J3" s="7"/>
    </row>
    <row r="4" spans="2:11" ht="18">
      <c r="B4" s="10" t="s">
        <v>27</v>
      </c>
      <c r="C4" s="91">
        <v>1</v>
      </c>
      <c r="D4" s="91"/>
      <c r="E4" s="7"/>
      <c r="F4" s="7"/>
      <c r="G4" s="7"/>
      <c r="H4" s="7"/>
      <c r="I4" s="7"/>
      <c r="J4" s="7"/>
    </row>
    <row r="5" spans="2:11" ht="18">
      <c r="B5" s="10" t="s">
        <v>29</v>
      </c>
      <c r="C5" s="79">
        <v>3</v>
      </c>
      <c r="D5" s="79"/>
      <c r="E5" s="7"/>
      <c r="F5" s="7"/>
      <c r="G5" s="7"/>
      <c r="H5" s="7"/>
      <c r="I5" s="7"/>
      <c r="J5" s="7"/>
    </row>
    <row r="6" spans="2:11" ht="18">
      <c r="B6" s="10" t="s">
        <v>28</v>
      </c>
      <c r="C6" s="79">
        <v>5</v>
      </c>
      <c r="D6" s="79"/>
      <c r="E6" s="7"/>
      <c r="F6" s="7"/>
      <c r="G6" s="7"/>
      <c r="H6" s="7"/>
      <c r="I6" s="7"/>
      <c r="J6" s="7"/>
    </row>
    <row r="7" spans="2:11" ht="18">
      <c r="B7" s="11" t="s">
        <v>30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7"/>
      <c r="J7" s="7"/>
    </row>
    <row r="8" spans="2:11" ht="18">
      <c r="B8" s="12">
        <v>42293</v>
      </c>
      <c r="C8" s="13">
        <v>140</v>
      </c>
      <c r="D8" s="13">
        <v>140</v>
      </c>
      <c r="E8" s="13">
        <v>139</v>
      </c>
      <c r="F8" s="14">
        <f>AVERAGE(C8:E8)</f>
        <v>139.66666666666666</v>
      </c>
      <c r="G8" s="14">
        <f>STDEV(C8:E8)</f>
        <v>0.57735026918962584</v>
      </c>
      <c r="H8" s="14">
        <f>G8*G8</f>
        <v>0.33333333333333343</v>
      </c>
      <c r="I8" s="7"/>
      <c r="J8" s="7"/>
      <c r="K8"/>
    </row>
    <row r="9" spans="2:11" ht="18">
      <c r="B9" s="12">
        <v>42294</v>
      </c>
      <c r="C9" s="13">
        <v>139</v>
      </c>
      <c r="D9" s="13">
        <v>139</v>
      </c>
      <c r="E9" s="13">
        <v>138</v>
      </c>
      <c r="F9" s="14">
        <f>AVERAGE(C9:E9)</f>
        <v>138.66666666666666</v>
      </c>
      <c r="G9" s="14">
        <f>STDEV(C9:E9)</f>
        <v>0.57735026918962584</v>
      </c>
      <c r="H9" s="14">
        <f>G9*G9</f>
        <v>0.33333333333333343</v>
      </c>
      <c r="I9" s="7"/>
      <c r="J9" s="7"/>
      <c r="K9"/>
    </row>
    <row r="10" spans="2:11" ht="18">
      <c r="B10" s="12">
        <v>42295</v>
      </c>
      <c r="C10" s="13">
        <v>139</v>
      </c>
      <c r="D10" s="13">
        <v>139</v>
      </c>
      <c r="E10" s="13">
        <v>140</v>
      </c>
      <c r="F10" s="14">
        <f>AVERAGE(C10:E10)</f>
        <v>139.33333333333334</v>
      </c>
      <c r="G10" s="14">
        <f>STDEV(C10:E10)</f>
        <v>0.57735026918962584</v>
      </c>
      <c r="H10" s="14">
        <f>G10*G10</f>
        <v>0.33333333333333343</v>
      </c>
      <c r="I10" s="7"/>
      <c r="J10" s="7"/>
      <c r="K10"/>
    </row>
    <row r="11" spans="2:11" ht="18">
      <c r="B11" s="12">
        <v>42296</v>
      </c>
      <c r="C11" s="13">
        <v>143</v>
      </c>
      <c r="D11" s="13">
        <v>139</v>
      </c>
      <c r="E11" s="13">
        <v>139</v>
      </c>
      <c r="F11" s="14">
        <f>AVERAGE(C11:E11)</f>
        <v>140.33333333333334</v>
      </c>
      <c r="G11" s="14">
        <f>STDEV(C11:E11)</f>
        <v>2.3094010767585034</v>
      </c>
      <c r="H11" s="14">
        <f>G11*G11</f>
        <v>5.3333333333333348</v>
      </c>
      <c r="I11" s="7"/>
      <c r="J11" s="7"/>
      <c r="K11"/>
    </row>
    <row r="12" spans="2:11" ht="18">
      <c r="B12" s="12">
        <v>42297</v>
      </c>
      <c r="C12" s="13">
        <v>142</v>
      </c>
      <c r="D12" s="13">
        <v>139</v>
      </c>
      <c r="E12" s="13">
        <v>141</v>
      </c>
      <c r="F12" s="14">
        <f>AVERAGE(C12:E12)</f>
        <v>140.66666666666666</v>
      </c>
      <c r="G12" s="14">
        <f>STDEV(C12:E12)</f>
        <v>1.5275252316519468</v>
      </c>
      <c r="H12" s="14">
        <f>G12*G12</f>
        <v>2.3333333333333335</v>
      </c>
      <c r="I12" s="7"/>
      <c r="J12" s="7"/>
      <c r="K12"/>
    </row>
    <row r="13" spans="2:11" ht="18">
      <c r="B13" s="84" t="s">
        <v>49</v>
      </c>
      <c r="C13" s="85"/>
      <c r="D13" s="85"/>
      <c r="E13" s="85"/>
      <c r="F13" s="85"/>
      <c r="G13" s="85"/>
      <c r="H13" s="86"/>
      <c r="I13" s="7"/>
      <c r="J13" s="7"/>
    </row>
    <row r="14" spans="2:11" ht="18">
      <c r="B14" s="98" t="s">
        <v>22</v>
      </c>
      <c r="C14" s="99"/>
      <c r="D14" s="98" t="s">
        <v>37</v>
      </c>
      <c r="E14" s="100"/>
      <c r="F14" s="99"/>
      <c r="G14" s="98" t="s">
        <v>43</v>
      </c>
      <c r="H14" s="100"/>
      <c r="I14" s="100"/>
      <c r="J14" s="99"/>
      <c r="K14"/>
    </row>
    <row r="15" spans="2:11" ht="18">
      <c r="B15" s="15" t="s">
        <v>6</v>
      </c>
      <c r="C15" s="14">
        <f>AVERAGE(F8:F12)</f>
        <v>139.73333333333332</v>
      </c>
      <c r="D15" s="101" t="s">
        <v>77</v>
      </c>
      <c r="E15" s="102"/>
      <c r="F15" s="16">
        <v>2</v>
      </c>
      <c r="G15" s="82" t="s">
        <v>78</v>
      </c>
      <c r="H15" s="83"/>
      <c r="I15" s="87">
        <v>1.5</v>
      </c>
      <c r="J15" s="88"/>
      <c r="K15"/>
    </row>
    <row r="16" spans="2:11" ht="18">
      <c r="B16" s="15" t="s">
        <v>7</v>
      </c>
      <c r="C16" s="19">
        <f>AVERAGE(H8:H12)</f>
        <v>1.7333333333333336</v>
      </c>
      <c r="D16" s="20" t="s">
        <v>35</v>
      </c>
      <c r="E16" s="20"/>
      <c r="F16" s="21">
        <v>20.48</v>
      </c>
      <c r="G16" s="20" t="s">
        <v>35</v>
      </c>
      <c r="H16" s="20"/>
      <c r="I16" s="80">
        <v>11.14</v>
      </c>
      <c r="J16" s="81"/>
      <c r="K16"/>
    </row>
    <row r="17" spans="2:11" ht="18">
      <c r="B17" s="15" t="s">
        <v>33</v>
      </c>
      <c r="C17" s="19">
        <f>SQRT(C16)</f>
        <v>1.3165611772087666</v>
      </c>
      <c r="D17" s="20" t="s">
        <v>38</v>
      </c>
      <c r="E17" s="20"/>
      <c r="F17" s="22">
        <f>C6*(C5-1)</f>
        <v>10</v>
      </c>
      <c r="G17" s="20" t="s">
        <v>40</v>
      </c>
      <c r="H17" s="20"/>
      <c r="I17" s="92">
        <f>C33</f>
        <v>13.686934023285895</v>
      </c>
      <c r="J17" s="93"/>
      <c r="K17"/>
    </row>
    <row r="18" spans="2:11" ht="18">
      <c r="B18" s="15" t="s">
        <v>34</v>
      </c>
      <c r="C18" s="19">
        <f>STDEV(F8:F12)</f>
        <v>0.79582242575422268</v>
      </c>
      <c r="D18" s="23" t="s">
        <v>36</v>
      </c>
      <c r="E18" s="23"/>
      <c r="F18" s="24">
        <f>SQRT(F16)/SQRT(F17)*F15</f>
        <v>2.8621670111997308</v>
      </c>
      <c r="G18" s="23" t="s">
        <v>39</v>
      </c>
      <c r="H18" s="23"/>
      <c r="I18" s="94">
        <f>SQRT(I16)/SQRT(I17)*I15</f>
        <v>1.3532585123080572</v>
      </c>
      <c r="J18" s="95"/>
      <c r="K18"/>
    </row>
    <row r="19" spans="2:11" ht="18">
      <c r="B19" s="15" t="s">
        <v>8</v>
      </c>
      <c r="C19" s="19">
        <f>C18*C18</f>
        <v>0.6333333333333353</v>
      </c>
      <c r="D19" s="25" t="s">
        <v>41</v>
      </c>
      <c r="E19" s="26"/>
      <c r="F19" s="27" t="str">
        <f>IF(F18/C22&gt;1,"Да","Нет")</f>
        <v>Да</v>
      </c>
      <c r="G19" s="25" t="s">
        <v>42</v>
      </c>
      <c r="H19" s="26"/>
      <c r="I19" s="96" t="str">
        <f>IF(I18/C22&gt;1,"Да","Нет")</f>
        <v>Да</v>
      </c>
      <c r="J19" s="97"/>
      <c r="K19"/>
    </row>
    <row r="20" spans="2:11" ht="18">
      <c r="B20" s="15" t="s">
        <v>9</v>
      </c>
      <c r="C20" s="19">
        <f>C16/C19</f>
        <v>2.73684210526315</v>
      </c>
      <c r="D20" s="7"/>
      <c r="E20" s="7"/>
      <c r="F20" s="7"/>
      <c r="G20" s="7"/>
      <c r="H20" s="7"/>
      <c r="I20" s="7"/>
      <c r="J20" s="7"/>
      <c r="K20"/>
    </row>
    <row r="21" spans="2:11" ht="18">
      <c r="B21" s="15" t="s">
        <v>10</v>
      </c>
      <c r="C21" s="19">
        <f>((C5-1)/C5)*C16+C19</f>
        <v>1.788888888888891</v>
      </c>
      <c r="D21" s="7"/>
      <c r="E21" s="7"/>
      <c r="F21" s="7"/>
      <c r="G21" s="7"/>
      <c r="H21" s="7"/>
      <c r="I21" s="7"/>
      <c r="J21" s="7"/>
      <c r="K21"/>
    </row>
    <row r="22" spans="2:11" ht="18">
      <c r="B22" s="28" t="s">
        <v>32</v>
      </c>
      <c r="C22" s="29">
        <f>SQRT(C21)</f>
        <v>1.3374935098492593</v>
      </c>
      <c r="D22" s="7"/>
      <c r="E22" s="7"/>
      <c r="F22" s="7"/>
      <c r="G22" s="7"/>
      <c r="H22" s="7"/>
      <c r="I22" s="7"/>
      <c r="J22" s="7"/>
      <c r="K22"/>
    </row>
    <row r="23" spans="2:11" ht="18">
      <c r="B23" s="15" t="s">
        <v>11</v>
      </c>
      <c r="C23" s="19">
        <f>(C22/C15)*100</f>
        <v>0.95717569884250442</v>
      </c>
      <c r="D23" s="7"/>
      <c r="E23" s="7"/>
      <c r="F23" s="7"/>
      <c r="G23" s="7"/>
      <c r="H23" s="7"/>
      <c r="I23" s="7"/>
      <c r="J23" s="7"/>
    </row>
    <row r="24" spans="2:11" ht="18">
      <c r="B24" s="98" t="s">
        <v>31</v>
      </c>
      <c r="C24" s="99"/>
      <c r="D24" s="7"/>
      <c r="E24" s="7"/>
      <c r="F24" s="7"/>
      <c r="G24" s="7"/>
      <c r="H24" s="7"/>
      <c r="I24" s="7"/>
      <c r="J24" s="7"/>
    </row>
    <row r="25" spans="2:11" ht="18">
      <c r="B25" s="15" t="s">
        <v>12</v>
      </c>
      <c r="C25" s="19">
        <f>(C5-1)*C16</f>
        <v>3.4666666666666672</v>
      </c>
      <c r="D25" s="7"/>
      <c r="E25" s="7"/>
      <c r="F25" s="7"/>
      <c r="G25" s="7"/>
      <c r="H25" s="7"/>
      <c r="I25" s="7"/>
      <c r="J25" s="7"/>
    </row>
    <row r="26" spans="2:11" ht="18">
      <c r="B26" s="15" t="s">
        <v>13</v>
      </c>
      <c r="C26" s="19">
        <f>C5*C19</f>
        <v>1.9000000000000059</v>
      </c>
      <c r="D26" s="7"/>
      <c r="E26" s="7"/>
      <c r="F26" s="7"/>
      <c r="G26" s="7"/>
      <c r="H26" s="7"/>
      <c r="I26" s="7"/>
      <c r="J26" s="7"/>
    </row>
    <row r="27" spans="2:11" ht="18">
      <c r="B27" s="15" t="s">
        <v>23</v>
      </c>
      <c r="C27" s="19">
        <f>C25+C26</f>
        <v>5.3666666666666734</v>
      </c>
      <c r="D27" s="7"/>
      <c r="E27" s="7"/>
      <c r="F27" s="7"/>
      <c r="G27" s="7"/>
      <c r="H27" s="7"/>
      <c r="I27" s="7"/>
      <c r="J27" s="7"/>
    </row>
    <row r="28" spans="2:11" ht="18">
      <c r="B28" s="15" t="s">
        <v>95</v>
      </c>
      <c r="C28" s="19">
        <f>C27*C27</f>
        <v>28.801111111111183</v>
      </c>
      <c r="D28" s="7"/>
      <c r="E28" s="7"/>
      <c r="F28" s="7"/>
      <c r="G28" s="7"/>
      <c r="H28" s="7"/>
      <c r="I28" s="7"/>
      <c r="J28" s="7"/>
    </row>
    <row r="29" spans="2:11" ht="18">
      <c r="B29" s="15" t="s">
        <v>14</v>
      </c>
      <c r="C29" s="19">
        <f>(C5-1)/C6</f>
        <v>0.4</v>
      </c>
      <c r="D29" s="7"/>
      <c r="E29" s="7"/>
      <c r="F29" s="7"/>
      <c r="G29" s="7"/>
      <c r="H29" s="7"/>
      <c r="I29" s="7"/>
      <c r="J29" s="7"/>
    </row>
    <row r="30" spans="2:11" ht="18">
      <c r="B30" s="15" t="s">
        <v>15</v>
      </c>
      <c r="C30" s="19">
        <f>C29*POWER(C16,2)</f>
        <v>1.2017777777777783</v>
      </c>
      <c r="D30" s="7"/>
      <c r="E30" s="7"/>
      <c r="F30" s="7"/>
      <c r="G30" s="7"/>
      <c r="H30" s="7"/>
      <c r="I30" s="7"/>
      <c r="J30" s="7"/>
    </row>
    <row r="31" spans="2:11" ht="18">
      <c r="B31" s="15" t="s">
        <v>96</v>
      </c>
      <c r="C31" s="19">
        <f>C5*C5*(C19*C19)/(C6-1)</f>
        <v>0.90250000000000552</v>
      </c>
      <c r="D31" s="30"/>
      <c r="E31" s="7"/>
      <c r="F31" s="7"/>
      <c r="G31" s="7"/>
      <c r="H31" s="7"/>
      <c r="I31" s="7"/>
      <c r="J31" s="7"/>
    </row>
    <row r="32" spans="2:11" ht="18">
      <c r="B32" s="15" t="s">
        <v>24</v>
      </c>
      <c r="C32" s="19">
        <f>C30+C31</f>
        <v>2.1042777777777837</v>
      </c>
      <c r="D32" s="7"/>
      <c r="E32" s="7"/>
      <c r="F32" s="7"/>
      <c r="G32" s="7"/>
      <c r="H32" s="7"/>
      <c r="I32" s="7"/>
      <c r="J32" s="7"/>
    </row>
    <row r="33" spans="2:10" ht="18">
      <c r="B33" s="31" t="s">
        <v>16</v>
      </c>
      <c r="C33" s="32">
        <f>C28/C32</f>
        <v>13.686934023285895</v>
      </c>
      <c r="D33" s="7"/>
      <c r="E33" s="7"/>
      <c r="F33" s="7"/>
      <c r="G33" s="7"/>
      <c r="H33" s="7"/>
      <c r="I33" s="7"/>
      <c r="J33" s="7"/>
    </row>
    <row r="34" spans="2:10">
      <c r="D34" s="3"/>
      <c r="E34" s="3"/>
      <c r="F34" s="3"/>
      <c r="G34" s="3"/>
    </row>
    <row r="35" spans="2:10">
      <c r="D35" s="3"/>
      <c r="E35" s="3"/>
      <c r="F35" s="3"/>
      <c r="G35" s="3"/>
    </row>
    <row r="36" spans="2:10">
      <c r="D36" s="3"/>
      <c r="E36" s="3"/>
      <c r="F36" s="3"/>
      <c r="G36" s="3"/>
    </row>
    <row r="37" spans="2:10">
      <c r="D37" s="3"/>
      <c r="E37" s="3"/>
      <c r="F37" s="3"/>
      <c r="G37" s="3"/>
    </row>
    <row r="38" spans="2:10">
      <c r="D38" s="3"/>
      <c r="E38" s="3"/>
      <c r="F38" s="3"/>
      <c r="G38" s="3"/>
    </row>
    <row r="39" spans="2:10">
      <c r="D39" s="3"/>
      <c r="E39" s="3"/>
      <c r="F39" s="3"/>
      <c r="G39" s="3"/>
    </row>
    <row r="40" spans="2:10">
      <c r="D40" s="3"/>
      <c r="E40" s="3"/>
      <c r="F40" s="3"/>
      <c r="G40" s="3"/>
    </row>
    <row r="41" spans="2:10">
      <c r="D41" s="3"/>
      <c r="E41" s="3"/>
      <c r="F41" s="3"/>
      <c r="G41" s="3"/>
    </row>
    <row r="42" spans="2:10">
      <c r="D42" s="3"/>
      <c r="E42" s="3"/>
      <c r="F42" s="3"/>
      <c r="G42" s="3"/>
    </row>
    <row r="43" spans="2:10">
      <c r="D43" s="3"/>
      <c r="E43" s="3"/>
      <c r="F43" s="3"/>
      <c r="G43" s="3"/>
    </row>
    <row r="44" spans="2:10">
      <c r="D44" s="3"/>
      <c r="E44" s="3"/>
      <c r="F44" s="3"/>
      <c r="G44" s="3"/>
    </row>
    <row r="45" spans="2:10">
      <c r="D45" s="3"/>
      <c r="E45" s="3"/>
      <c r="F45" s="3"/>
      <c r="G45" s="3"/>
    </row>
    <row r="46" spans="2:10">
      <c r="D46" s="3"/>
      <c r="E46" s="3"/>
      <c r="F46" s="3"/>
      <c r="G46" s="3"/>
    </row>
    <row r="47" spans="2:10">
      <c r="D47" s="3"/>
      <c r="E47" s="3"/>
      <c r="F47" s="3"/>
      <c r="G47" s="3"/>
    </row>
    <row r="48" spans="2:10">
      <c r="D48" s="3"/>
      <c r="E48" s="3"/>
      <c r="F48" s="3"/>
      <c r="G48" s="3"/>
    </row>
    <row r="49" spans="4:7">
      <c r="D49" s="3"/>
      <c r="E49" s="3"/>
      <c r="F49" s="3"/>
      <c r="G49" s="3"/>
    </row>
  </sheetData>
  <mergeCells count="18">
    <mergeCell ref="I17:J17"/>
    <mergeCell ref="I18:J18"/>
    <mergeCell ref="I19:J19"/>
    <mergeCell ref="B24:C24"/>
    <mergeCell ref="B14:C14"/>
    <mergeCell ref="D14:F14"/>
    <mergeCell ref="G14:J14"/>
    <mergeCell ref="D15:E15"/>
    <mergeCell ref="B1:D1"/>
    <mergeCell ref="C2:D2"/>
    <mergeCell ref="C3:D3"/>
    <mergeCell ref="C4:D4"/>
    <mergeCell ref="C5:D5"/>
    <mergeCell ref="C6:D6"/>
    <mergeCell ref="I16:J16"/>
    <mergeCell ref="G15:H15"/>
    <mergeCell ref="B13:H13"/>
    <mergeCell ref="I15:J15"/>
  </mergeCells>
  <phoneticPr fontId="0" type="noConversion"/>
  <conditionalFormatting sqref="I19 F19">
    <cfRule type="containsText" dxfId="8" priority="5" stopIfTrue="1" operator="containsText" text="Нет">
      <formula>NOT(ISERROR(SEARCH("Нет",F19)))</formula>
    </cfRule>
  </conditionalFormatting>
  <conditionalFormatting sqref="F19">
    <cfRule type="containsText" dxfId="7" priority="2" stopIfTrue="1" operator="containsText" text="Да">
      <formula>NOT(ISERROR(SEARCH("Да",F19)))</formula>
    </cfRule>
  </conditionalFormatting>
  <conditionalFormatting sqref="I19:J19">
    <cfRule type="containsText" dxfId="6" priority="1" stopIfTrue="1" operator="containsText" text="Да">
      <formula>NOT(ISERROR(SEARCH("Да",I19)))</formula>
    </cfRule>
  </conditionalFormatting>
  <pageMargins left="0.75" right="0.75" top="1" bottom="1" header="0.5" footer="0.5"/>
  <pageSetup paperSize="9" orientation="portrait" r:id="rId1"/>
  <headerFooter alignWithMargins="0"/>
  <ignoredErrors>
    <ignoredError sqref="F8:F12 G8:G1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 enableFormatConditionsCalculation="0">
    <tabColor rgb="FF0070C0"/>
  </sheetPr>
  <dimension ref="B1:O32"/>
  <sheetViews>
    <sheetView showGridLines="0" zoomScaleNormal="100" workbookViewId="0">
      <selection activeCell="G37" sqref="G37"/>
    </sheetView>
  </sheetViews>
  <sheetFormatPr defaultRowHeight="12.75"/>
  <cols>
    <col min="1" max="1" width="2.28515625" customWidth="1"/>
    <col min="2" max="2" width="39.42578125" bestFit="1" customWidth="1"/>
    <col min="3" max="3" width="13.5703125" bestFit="1" customWidth="1"/>
    <col min="4" max="4" width="16.140625" bestFit="1" customWidth="1"/>
    <col min="5" max="5" width="2.42578125" customWidth="1"/>
    <col min="6" max="6" width="13.42578125" customWidth="1"/>
    <col min="7" max="7" width="9.7109375" bestFit="1" customWidth="1"/>
  </cols>
  <sheetData>
    <row r="1" spans="2:15" ht="18">
      <c r="B1" s="107" t="s">
        <v>72</v>
      </c>
      <c r="C1" s="107"/>
      <c r="D1" s="10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8">
      <c r="B2" s="9" t="s">
        <v>21</v>
      </c>
      <c r="C2" s="108"/>
      <c r="D2" s="109"/>
      <c r="G2" s="7"/>
      <c r="H2" s="7"/>
      <c r="I2" s="7"/>
      <c r="J2" s="7"/>
      <c r="K2" s="7"/>
      <c r="L2" s="7"/>
      <c r="M2" s="7"/>
      <c r="N2" s="7"/>
      <c r="O2" s="7"/>
    </row>
    <row r="3" spans="2:15" ht="18">
      <c r="B3" s="8" t="s">
        <v>25</v>
      </c>
      <c r="C3" s="101" t="s">
        <v>26</v>
      </c>
      <c r="D3" s="102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18">
      <c r="B4" s="9" t="s">
        <v>63</v>
      </c>
      <c r="C4" s="101"/>
      <c r="D4" s="102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8">
      <c r="B5" s="9" t="s">
        <v>94</v>
      </c>
      <c r="C5" s="103">
        <v>1</v>
      </c>
      <c r="D5" s="104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8">
      <c r="B6" s="34" t="s">
        <v>44</v>
      </c>
      <c r="C6" s="35">
        <v>40</v>
      </c>
      <c r="D6" s="35" t="s">
        <v>64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18">
      <c r="B7" s="11" t="s">
        <v>30</v>
      </c>
      <c r="C7" s="36" t="s">
        <v>45</v>
      </c>
      <c r="D7" s="37" t="s">
        <v>46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8">
      <c r="B8" s="38">
        <v>42296</v>
      </c>
      <c r="C8" s="39" t="s">
        <v>17</v>
      </c>
      <c r="D8" s="40">
        <v>38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ht="18">
      <c r="B9" s="41"/>
      <c r="C9" s="42" t="s">
        <v>18</v>
      </c>
      <c r="D9" s="40">
        <v>36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ht="18">
      <c r="B10" s="38">
        <v>42297</v>
      </c>
      <c r="C10" s="39" t="s">
        <v>17</v>
      </c>
      <c r="D10" s="40">
        <v>47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18">
      <c r="B11" s="41"/>
      <c r="C11" s="42" t="s">
        <v>18</v>
      </c>
      <c r="D11" s="40">
        <v>43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 ht="18">
      <c r="B12" s="38">
        <v>42298</v>
      </c>
      <c r="C12" s="39" t="s">
        <v>17</v>
      </c>
      <c r="D12" s="40">
        <v>36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ht="18">
      <c r="B13" s="41"/>
      <c r="C13" s="42" t="s">
        <v>18</v>
      </c>
      <c r="D13" s="40">
        <v>44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5" ht="18">
      <c r="B14" s="38">
        <v>42299</v>
      </c>
      <c r="C14" s="39" t="s">
        <v>17</v>
      </c>
      <c r="D14" s="40">
        <v>43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15" ht="18">
      <c r="B15" s="41"/>
      <c r="C15" s="42" t="s">
        <v>18</v>
      </c>
      <c r="D15" s="40">
        <v>35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 ht="18">
      <c r="B16" s="38">
        <v>42300</v>
      </c>
      <c r="C16" s="39" t="s">
        <v>17</v>
      </c>
      <c r="D16" s="40">
        <v>38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2:15" ht="18">
      <c r="B17" s="41"/>
      <c r="C17" s="42" t="s">
        <v>18</v>
      </c>
      <c r="D17" s="40">
        <v>43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 ht="18">
      <c r="B18" s="4" t="s">
        <v>50</v>
      </c>
      <c r="C18" s="5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2:15" ht="18">
      <c r="B19" s="15" t="s">
        <v>60</v>
      </c>
      <c r="C19" s="105">
        <f>COUNTA(D8:D17)</f>
        <v>10</v>
      </c>
      <c r="D19" s="10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 ht="18">
      <c r="B20" s="15" t="s">
        <v>79</v>
      </c>
      <c r="C20" s="110">
        <f>AVERAGE(D8:D17)</f>
        <v>40.299999999999997</v>
      </c>
      <c r="D20" s="1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2:15" ht="18">
      <c r="B21" s="15" t="s">
        <v>19</v>
      </c>
      <c r="C21" s="110">
        <f>STDEV(D8:D17)</f>
        <v>4.1646661864361292</v>
      </c>
      <c r="D21" s="1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 ht="18">
      <c r="B22" s="15" t="s">
        <v>20</v>
      </c>
      <c r="C22" s="110">
        <f>C21/SQRT(C19)</f>
        <v>1.316983084342561</v>
      </c>
      <c r="D22" s="1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 ht="18">
      <c r="B23" s="15" t="s">
        <v>47</v>
      </c>
      <c r="C23" s="110">
        <v>3.25</v>
      </c>
      <c r="D23" s="111"/>
      <c r="E23" s="7"/>
      <c r="F23" s="43"/>
      <c r="G23" s="7"/>
      <c r="H23" s="7"/>
      <c r="I23" s="7"/>
      <c r="J23" s="7"/>
      <c r="K23" s="7"/>
      <c r="L23" s="7"/>
      <c r="M23" s="7"/>
      <c r="N23" s="7"/>
      <c r="O23" s="7"/>
    </row>
    <row r="24" spans="2:15" ht="18">
      <c r="B24" s="44" t="s">
        <v>51</v>
      </c>
      <c r="C24" s="112">
        <f>C20+C23*C22</f>
        <v>44.580195024113323</v>
      </c>
      <c r="D24" s="113"/>
      <c r="E24" s="7"/>
      <c r="F24" s="43"/>
      <c r="G24" s="7"/>
      <c r="H24" s="7"/>
      <c r="I24" s="7"/>
      <c r="J24" s="7"/>
      <c r="K24" s="7"/>
      <c r="L24" s="7"/>
      <c r="M24" s="7"/>
      <c r="N24" s="7"/>
      <c r="O24" s="7"/>
    </row>
    <row r="25" spans="2:15" ht="18">
      <c r="B25" s="44" t="s">
        <v>52</v>
      </c>
      <c r="C25" s="112">
        <f>C20-C23*C22</f>
        <v>36.019804975886672</v>
      </c>
      <c r="D25" s="113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2:15" ht="18">
      <c r="B26" s="45" t="s">
        <v>65</v>
      </c>
      <c r="C26" s="114">
        <v>0.15</v>
      </c>
      <c r="D26" s="11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2:15" ht="18">
      <c r="B27" s="15" t="s">
        <v>48</v>
      </c>
      <c r="C27" s="116">
        <f>SQRT(POWER(C26,2)+POWER(C22,2))</f>
        <v>1.3254978100489057</v>
      </c>
      <c r="D27" s="11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8">
      <c r="B28" s="44" t="s">
        <v>53</v>
      </c>
      <c r="C28" s="112">
        <f>C20+C23*C27</f>
        <v>44.607867882658937</v>
      </c>
      <c r="D28" s="113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2:15" ht="18">
      <c r="B29" s="44" t="s">
        <v>54</v>
      </c>
      <c r="C29" s="112">
        <f>C20-C23*C27</f>
        <v>35.992132117341058</v>
      </c>
      <c r="D29" s="11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2:15" ht="18">
      <c r="B30" s="46" t="s">
        <v>55</v>
      </c>
      <c r="C30" s="105" t="str">
        <f>IF(C6&lt;C25,"Нет",(IF(C6&lt;C24,"Да","Нет")))</f>
        <v>Да</v>
      </c>
      <c r="D30" s="10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18">
      <c r="B31" s="46" t="s">
        <v>56</v>
      </c>
      <c r="C31" s="105" t="str">
        <f>IF(C6&lt;C29,"Нет",(IF(C6&lt;C28,"Да","Нет")))</f>
        <v>Да</v>
      </c>
      <c r="D31" s="10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 ht="18"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mergeCells count="18">
    <mergeCell ref="C3:D3"/>
    <mergeCell ref="C31:D31"/>
    <mergeCell ref="C5:D5"/>
    <mergeCell ref="C30:D30"/>
    <mergeCell ref="B1:D1"/>
    <mergeCell ref="C4:D4"/>
    <mergeCell ref="C2:D2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phoneticPr fontId="0" type="noConversion"/>
  <conditionalFormatting sqref="C30:C31">
    <cfRule type="containsText" dxfId="5" priority="1" stopIfTrue="1" operator="containsText" text="Нет">
      <formula>NOT(ISERROR(SEARCH("Нет",C30)))</formula>
    </cfRule>
    <cfRule type="containsText" dxfId="4" priority="2" stopIfTrue="1" operator="containsText" text="Да">
      <formula>NOT(ISERROR(SEARCH("Да",C30)))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G31"/>
  <sheetViews>
    <sheetView showGridLines="0" topLeftCell="A16" zoomScaleNormal="100" workbookViewId="0">
      <selection activeCell="H27" sqref="H27"/>
    </sheetView>
  </sheetViews>
  <sheetFormatPr defaultRowHeight="12.75"/>
  <cols>
    <col min="1" max="1" width="2.28515625" customWidth="1"/>
    <col min="2" max="2" width="27" bestFit="1" customWidth="1"/>
    <col min="3" max="3" width="17.5703125" customWidth="1"/>
    <col min="4" max="4" width="19.5703125" customWidth="1"/>
    <col min="5" max="5" width="22.42578125" customWidth="1"/>
    <col min="6" max="6" width="30.28515625" customWidth="1"/>
    <col min="7" max="7" width="13.42578125" customWidth="1"/>
    <col min="8" max="8" width="27.28515625" bestFit="1" customWidth="1"/>
    <col min="9" max="9" width="13.5703125" customWidth="1"/>
    <col min="10" max="10" width="16.140625" bestFit="1" customWidth="1"/>
  </cols>
  <sheetData>
    <row r="1" spans="2:6" ht="18">
      <c r="B1" s="107" t="s">
        <v>76</v>
      </c>
      <c r="C1" s="107"/>
      <c r="D1" s="107"/>
      <c r="E1" s="107"/>
      <c r="F1" s="107"/>
    </row>
    <row r="2" spans="2:6" ht="18">
      <c r="B2" s="126" t="s">
        <v>74</v>
      </c>
      <c r="C2" s="127"/>
      <c r="D2" s="128"/>
      <c r="E2" s="129" t="s">
        <v>75</v>
      </c>
      <c r="F2" s="129"/>
    </row>
    <row r="3" spans="2:6" ht="18">
      <c r="B3" s="9" t="s">
        <v>21</v>
      </c>
      <c r="C3" s="108"/>
      <c r="D3" s="109"/>
      <c r="E3" s="9" t="s">
        <v>21</v>
      </c>
      <c r="F3" s="51"/>
    </row>
    <row r="4" spans="2:6" ht="18">
      <c r="B4" s="8" t="s">
        <v>25</v>
      </c>
      <c r="C4" s="101" t="s">
        <v>26</v>
      </c>
      <c r="D4" s="102"/>
      <c r="E4" s="8" t="s">
        <v>25</v>
      </c>
      <c r="F4" s="52" t="s">
        <v>26</v>
      </c>
    </row>
    <row r="5" spans="2:6" ht="18">
      <c r="B5" s="9" t="s">
        <v>67</v>
      </c>
      <c r="C5" s="101" t="s">
        <v>97</v>
      </c>
      <c r="D5" s="102"/>
      <c r="E5" s="9" t="s">
        <v>67</v>
      </c>
      <c r="F5" s="52" t="s">
        <v>68</v>
      </c>
    </row>
    <row r="6" spans="2:6" ht="18">
      <c r="B6" s="62" t="s">
        <v>30</v>
      </c>
      <c r="C6" s="63" t="s">
        <v>45</v>
      </c>
      <c r="D6" s="64" t="s">
        <v>46</v>
      </c>
      <c r="E6" s="63" t="s">
        <v>45</v>
      </c>
      <c r="F6" s="64" t="s">
        <v>46</v>
      </c>
    </row>
    <row r="7" spans="2:6" ht="18">
      <c r="B7" s="120">
        <v>42296</v>
      </c>
      <c r="C7" s="18" t="s">
        <v>17</v>
      </c>
      <c r="D7" s="40">
        <v>0.1</v>
      </c>
      <c r="E7" s="18" t="s">
        <v>17</v>
      </c>
      <c r="F7" s="40">
        <v>2.5</v>
      </c>
    </row>
    <row r="8" spans="2:6" ht="18">
      <c r="B8" s="121"/>
      <c r="C8" s="18" t="s">
        <v>18</v>
      </c>
      <c r="D8" s="40">
        <v>0.7</v>
      </c>
      <c r="E8" s="18" t="s">
        <v>18</v>
      </c>
      <c r="F8" s="40">
        <v>3</v>
      </c>
    </row>
    <row r="9" spans="2:6" ht="18">
      <c r="B9" s="121"/>
      <c r="C9" s="18" t="s">
        <v>57</v>
      </c>
      <c r="D9" s="53">
        <v>0.2</v>
      </c>
      <c r="E9" s="18" t="s">
        <v>57</v>
      </c>
      <c r="F9" s="53">
        <v>3</v>
      </c>
    </row>
    <row r="10" spans="2:6" ht="18">
      <c r="B10" s="121"/>
      <c r="C10" s="18" t="s">
        <v>58</v>
      </c>
      <c r="D10" s="40">
        <v>0.5</v>
      </c>
      <c r="E10" s="18" t="s">
        <v>58</v>
      </c>
      <c r="F10" s="40">
        <v>0.5</v>
      </c>
    </row>
    <row r="11" spans="2:6" ht="18">
      <c r="B11" s="122"/>
      <c r="C11" s="18" t="s">
        <v>59</v>
      </c>
      <c r="D11" s="40">
        <v>0.11</v>
      </c>
      <c r="E11" s="18" t="s">
        <v>59</v>
      </c>
      <c r="F11" s="40">
        <v>2</v>
      </c>
    </row>
    <row r="12" spans="2:6" ht="18">
      <c r="B12" s="123">
        <v>42297</v>
      </c>
      <c r="C12" s="60" t="s">
        <v>17</v>
      </c>
      <c r="D12" s="61">
        <v>0.24</v>
      </c>
      <c r="E12" s="60" t="s">
        <v>17</v>
      </c>
      <c r="F12" s="61">
        <v>2.1</v>
      </c>
    </row>
    <row r="13" spans="2:6" ht="18">
      <c r="B13" s="124"/>
      <c r="C13" s="60" t="s">
        <v>18</v>
      </c>
      <c r="D13" s="61">
        <v>0.24</v>
      </c>
      <c r="E13" s="60" t="s">
        <v>18</v>
      </c>
      <c r="F13" s="61">
        <v>5</v>
      </c>
    </row>
    <row r="14" spans="2:6" ht="18">
      <c r="B14" s="124"/>
      <c r="C14" s="60" t="s">
        <v>57</v>
      </c>
      <c r="D14" s="61">
        <v>0.24</v>
      </c>
      <c r="E14" s="60" t="s">
        <v>57</v>
      </c>
      <c r="F14" s="61">
        <v>0.24</v>
      </c>
    </row>
    <row r="15" spans="2:6" ht="18">
      <c r="B15" s="124"/>
      <c r="C15" s="60" t="s">
        <v>58</v>
      </c>
      <c r="D15" s="61">
        <v>0</v>
      </c>
      <c r="E15" s="60" t="s">
        <v>58</v>
      </c>
      <c r="F15" s="61">
        <v>1.5</v>
      </c>
    </row>
    <row r="16" spans="2:6" ht="18">
      <c r="B16" s="125"/>
      <c r="C16" s="60" t="s">
        <v>59</v>
      </c>
      <c r="D16" s="61">
        <v>0.4</v>
      </c>
      <c r="E16" s="60" t="s">
        <v>59</v>
      </c>
      <c r="F16" s="61">
        <v>1</v>
      </c>
    </row>
    <row r="17" spans="2:7" ht="18">
      <c r="B17" s="120">
        <v>42298</v>
      </c>
      <c r="C17" s="18" t="s">
        <v>17</v>
      </c>
      <c r="D17" s="40">
        <v>0.3</v>
      </c>
      <c r="E17" s="18" t="s">
        <v>17</v>
      </c>
      <c r="F17" s="40">
        <v>2</v>
      </c>
    </row>
    <row r="18" spans="2:7" ht="18">
      <c r="B18" s="121"/>
      <c r="C18" s="18" t="s">
        <v>18</v>
      </c>
      <c r="D18" s="40">
        <v>0.24</v>
      </c>
      <c r="E18" s="18" t="s">
        <v>18</v>
      </c>
      <c r="F18" s="40">
        <v>3</v>
      </c>
    </row>
    <row r="19" spans="2:7" ht="18">
      <c r="B19" s="121"/>
      <c r="C19" s="18" t="s">
        <v>57</v>
      </c>
      <c r="D19" s="40">
        <v>0.24</v>
      </c>
      <c r="E19" s="18" t="s">
        <v>57</v>
      </c>
      <c r="F19" s="40">
        <v>3</v>
      </c>
    </row>
    <row r="20" spans="2:7" ht="18">
      <c r="B20" s="121"/>
      <c r="C20" s="18" t="s">
        <v>58</v>
      </c>
      <c r="D20" s="40">
        <v>0.24</v>
      </c>
      <c r="E20" s="18" t="s">
        <v>58</v>
      </c>
      <c r="F20" s="40">
        <v>1</v>
      </c>
    </row>
    <row r="21" spans="2:7" ht="18">
      <c r="B21" s="122"/>
      <c r="C21" s="18" t="s">
        <v>59</v>
      </c>
      <c r="D21" s="40">
        <v>0.24</v>
      </c>
      <c r="E21" s="18" t="s">
        <v>59</v>
      </c>
      <c r="F21" s="40">
        <v>1</v>
      </c>
    </row>
    <row r="22" spans="2:7" ht="18">
      <c r="B22" s="123">
        <v>42299</v>
      </c>
      <c r="C22" s="60" t="s">
        <v>17</v>
      </c>
      <c r="D22" s="61">
        <v>0.24</v>
      </c>
      <c r="E22" s="60" t="s">
        <v>17</v>
      </c>
      <c r="F22" s="61">
        <v>3</v>
      </c>
    </row>
    <row r="23" spans="2:7" ht="18">
      <c r="B23" s="124"/>
      <c r="C23" s="60" t="s">
        <v>18</v>
      </c>
      <c r="D23" s="61">
        <v>0.2</v>
      </c>
      <c r="E23" s="60" t="s">
        <v>18</v>
      </c>
      <c r="F23" s="61">
        <v>4</v>
      </c>
    </row>
    <row r="24" spans="2:7" ht="18">
      <c r="B24" s="124"/>
      <c r="C24" s="60" t="s">
        <v>57</v>
      </c>
      <c r="D24" s="61">
        <v>0.5</v>
      </c>
      <c r="E24" s="60" t="s">
        <v>57</v>
      </c>
      <c r="F24" s="61">
        <v>0.24</v>
      </c>
    </row>
    <row r="25" spans="2:7" ht="18">
      <c r="B25" s="124"/>
      <c r="C25" s="60" t="s">
        <v>58</v>
      </c>
      <c r="D25" s="61">
        <v>0.24</v>
      </c>
      <c r="E25" s="60" t="s">
        <v>58</v>
      </c>
      <c r="F25" s="61">
        <v>3</v>
      </c>
    </row>
    <row r="26" spans="2:7" ht="18">
      <c r="B26" s="125"/>
      <c r="C26" s="60" t="s">
        <v>59</v>
      </c>
      <c r="D26" s="61">
        <v>0.24</v>
      </c>
      <c r="E26" s="60" t="s">
        <v>59</v>
      </c>
      <c r="F26" s="61">
        <v>2.6</v>
      </c>
    </row>
    <row r="27" spans="2:7" ht="18">
      <c r="B27" s="130" t="s">
        <v>50</v>
      </c>
      <c r="C27" s="85"/>
      <c r="D27" s="85"/>
      <c r="E27" s="85"/>
      <c r="F27" s="86"/>
    </row>
    <row r="28" spans="2:7" ht="18">
      <c r="B28" s="48" t="s">
        <v>60</v>
      </c>
      <c r="C28" s="131">
        <f>COUNTA(D7:D26)</f>
        <v>20</v>
      </c>
      <c r="D28" s="131"/>
      <c r="E28" s="48" t="s">
        <v>60</v>
      </c>
      <c r="F28" s="54">
        <f>COUNTA(F7:F26)</f>
        <v>20</v>
      </c>
      <c r="G28" s="59"/>
    </row>
    <row r="29" spans="2:7" ht="18">
      <c r="B29" s="15" t="s">
        <v>79</v>
      </c>
      <c r="C29" s="118">
        <f>AVERAGE(D7:D26)</f>
        <v>0.27050000000000007</v>
      </c>
      <c r="D29" s="118"/>
      <c r="E29" s="48" t="s">
        <v>69</v>
      </c>
      <c r="F29" s="55">
        <v>2</v>
      </c>
    </row>
    <row r="30" spans="2:7" ht="18">
      <c r="B30" s="15" t="s">
        <v>19</v>
      </c>
      <c r="C30" s="118">
        <f>STDEV(D7:D26)</f>
        <v>0.15469749768329707</v>
      </c>
      <c r="D30" s="118"/>
      <c r="E30" s="56" t="s">
        <v>71</v>
      </c>
      <c r="F30" s="57">
        <f>COUNTIF(F7:F26,"&gt;"&amp;C31)</f>
        <v>17</v>
      </c>
    </row>
    <row r="31" spans="2:7" ht="18">
      <c r="B31" s="50" t="s">
        <v>66</v>
      </c>
      <c r="C31" s="119">
        <f>C29+1.645*C30</f>
        <v>0.52497738368902369</v>
      </c>
      <c r="D31" s="119"/>
      <c r="E31" s="56" t="s">
        <v>70</v>
      </c>
      <c r="F31" s="58" t="str">
        <f>IF(F30&gt;=17,"Да","Нет")</f>
        <v>Да</v>
      </c>
    </row>
  </sheetData>
  <sortState ref="I9:J10">
    <sortCondition descending="1" ref="J10"/>
  </sortState>
  <mergeCells count="15">
    <mergeCell ref="B2:D2"/>
    <mergeCell ref="E2:F2"/>
    <mergeCell ref="B1:F1"/>
    <mergeCell ref="B27:F27"/>
    <mergeCell ref="C4:D4"/>
    <mergeCell ref="C3:D3"/>
    <mergeCell ref="C5:D5"/>
    <mergeCell ref="C29:D29"/>
    <mergeCell ref="C30:D30"/>
    <mergeCell ref="C31:D31"/>
    <mergeCell ref="B7:B11"/>
    <mergeCell ref="B12:B16"/>
    <mergeCell ref="B17:B21"/>
    <mergeCell ref="B22:B26"/>
    <mergeCell ref="C28:D28"/>
  </mergeCells>
  <conditionalFormatting sqref="F31">
    <cfRule type="containsText" dxfId="3" priority="4" operator="containsText" text="Нет">
      <formula>NOT(ISERROR(SEARCH("Нет",F31)))</formula>
    </cfRule>
    <cfRule type="containsText" dxfId="2" priority="5" stopIfTrue="1" operator="containsText" text="Да">
      <formula>NOT(ISERROR(SEARCH("Да",F31)))</formula>
    </cfRule>
  </conditionalFormatting>
  <conditionalFormatting sqref="F7:F26">
    <cfRule type="cellIs" dxfId="1" priority="8" stopIfTrue="1" operator="lessThan">
      <formula>$C$31</formula>
    </cfRule>
    <cfRule type="cellIs" dxfId="0" priority="1" stopIfTrue="1" operator="greaterThan">
      <formula>$C$31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1:G35"/>
  <sheetViews>
    <sheetView showGridLines="0" tabSelected="1" zoomScaleNormal="100" workbookViewId="0">
      <selection activeCell="H27" sqref="H27"/>
    </sheetView>
  </sheetViews>
  <sheetFormatPr defaultRowHeight="12.75"/>
  <cols>
    <col min="1" max="1" width="2.5703125" customWidth="1"/>
    <col min="2" max="2" width="26.7109375" customWidth="1"/>
    <col min="3" max="3" width="13.5703125" customWidth="1"/>
    <col min="4" max="4" width="19" customWidth="1"/>
    <col min="5" max="5" width="19.7109375" customWidth="1"/>
    <col min="6" max="8" width="9.140625" customWidth="1"/>
  </cols>
  <sheetData>
    <row r="1" spans="2:5" ht="18">
      <c r="B1" s="84" t="s">
        <v>98</v>
      </c>
      <c r="C1" s="85"/>
      <c r="D1" s="85"/>
      <c r="E1" s="86"/>
    </row>
    <row r="2" spans="2:5" ht="18">
      <c r="B2" s="17" t="s">
        <v>21</v>
      </c>
      <c r="C2" s="18"/>
      <c r="D2" s="108"/>
      <c r="E2" s="109"/>
    </row>
    <row r="3" spans="2:5" ht="18">
      <c r="B3" s="65" t="s">
        <v>25</v>
      </c>
      <c r="C3" s="66"/>
      <c r="D3" s="101" t="s">
        <v>26</v>
      </c>
      <c r="E3" s="102"/>
    </row>
    <row r="4" spans="2:5" ht="18">
      <c r="B4" s="17" t="s">
        <v>63</v>
      </c>
      <c r="C4" s="18"/>
      <c r="D4" s="101"/>
      <c r="E4" s="102"/>
    </row>
    <row r="5" spans="2:5" ht="18">
      <c r="B5" s="17" t="s">
        <v>44</v>
      </c>
      <c r="C5" s="18"/>
      <c r="D5" s="47">
        <v>40</v>
      </c>
      <c r="E5" s="47">
        <v>0.2</v>
      </c>
    </row>
    <row r="6" spans="2:5" ht="18">
      <c r="B6" s="64" t="s">
        <v>30</v>
      </c>
      <c r="C6" s="36" t="s">
        <v>45</v>
      </c>
      <c r="D6" s="133" t="s">
        <v>46</v>
      </c>
      <c r="E6" s="134"/>
    </row>
    <row r="7" spans="2:5" ht="18">
      <c r="B7" s="67">
        <v>42296</v>
      </c>
      <c r="C7" s="33" t="s">
        <v>17</v>
      </c>
      <c r="D7" s="148">
        <v>40</v>
      </c>
      <c r="E7" s="149"/>
    </row>
    <row r="8" spans="2:5" ht="18">
      <c r="B8" s="68"/>
      <c r="C8" s="33" t="s">
        <v>18</v>
      </c>
      <c r="D8" s="148">
        <v>40</v>
      </c>
      <c r="E8" s="149"/>
    </row>
    <row r="9" spans="2:5" ht="18">
      <c r="B9" s="70">
        <v>42297</v>
      </c>
      <c r="C9" s="76" t="s">
        <v>17</v>
      </c>
      <c r="D9" s="146">
        <v>44</v>
      </c>
      <c r="E9" s="147"/>
    </row>
    <row r="10" spans="2:5" ht="18">
      <c r="B10" s="71"/>
      <c r="C10" s="76" t="s">
        <v>18</v>
      </c>
      <c r="D10" s="146">
        <v>36</v>
      </c>
      <c r="E10" s="147"/>
    </row>
    <row r="11" spans="2:5" ht="18">
      <c r="B11" s="67">
        <v>42298</v>
      </c>
      <c r="C11" s="33" t="s">
        <v>17</v>
      </c>
      <c r="D11" s="148">
        <v>41</v>
      </c>
      <c r="E11" s="149"/>
    </row>
    <row r="12" spans="2:5" ht="18">
      <c r="B12" s="68"/>
      <c r="C12" s="33" t="s">
        <v>18</v>
      </c>
      <c r="D12" s="148">
        <v>50</v>
      </c>
      <c r="E12" s="149"/>
    </row>
    <row r="13" spans="2:5" ht="18">
      <c r="B13" s="70">
        <v>42299</v>
      </c>
      <c r="C13" s="76" t="s">
        <v>17</v>
      </c>
      <c r="D13" s="146">
        <v>40</v>
      </c>
      <c r="E13" s="147"/>
    </row>
    <row r="14" spans="2:5" ht="18">
      <c r="B14" s="72"/>
      <c r="C14" s="76" t="s">
        <v>18</v>
      </c>
      <c r="D14" s="146">
        <v>40</v>
      </c>
      <c r="E14" s="147"/>
    </row>
    <row r="15" spans="2:5" ht="18">
      <c r="B15" s="67">
        <v>42298</v>
      </c>
      <c r="C15" s="33" t="s">
        <v>17</v>
      </c>
      <c r="D15" s="148">
        <v>41</v>
      </c>
      <c r="E15" s="149"/>
    </row>
    <row r="16" spans="2:5" ht="18">
      <c r="B16" s="69"/>
      <c r="C16" s="33" t="s">
        <v>18</v>
      </c>
      <c r="D16" s="148">
        <v>50</v>
      </c>
      <c r="E16" s="149"/>
    </row>
    <row r="17" spans="2:7" ht="18">
      <c r="B17" s="84" t="s">
        <v>93</v>
      </c>
      <c r="C17" s="85"/>
      <c r="D17" s="85"/>
      <c r="E17" s="86"/>
    </row>
    <row r="18" spans="2:7" ht="18">
      <c r="B18" s="135" t="s">
        <v>60</v>
      </c>
      <c r="C18" s="136"/>
      <c r="D18" s="135">
        <f>COUNTA(D7:E16)</f>
        <v>10</v>
      </c>
      <c r="E18" s="136"/>
    </row>
    <row r="19" spans="2:7" ht="18">
      <c r="B19" s="135" t="s">
        <v>79</v>
      </c>
      <c r="C19" s="136"/>
      <c r="D19" s="137">
        <f>AVERAGE(D7:E16)</f>
        <v>42.2</v>
      </c>
      <c r="E19" s="138"/>
    </row>
    <row r="20" spans="2:7" ht="18">
      <c r="B20" s="135" t="s">
        <v>19</v>
      </c>
      <c r="C20" s="136"/>
      <c r="D20" s="137">
        <f>STDEV(D7:E16)</f>
        <v>4.5411696975803562</v>
      </c>
      <c r="E20" s="138"/>
    </row>
    <row r="21" spans="2:7" ht="18">
      <c r="B21" s="101" t="s">
        <v>81</v>
      </c>
      <c r="C21" s="102"/>
      <c r="D21" s="139">
        <v>1</v>
      </c>
      <c r="E21" s="140"/>
    </row>
    <row r="22" spans="2:7" ht="18">
      <c r="B22" s="101" t="s">
        <v>82</v>
      </c>
      <c r="C22" s="102"/>
      <c r="D22" s="139">
        <v>1</v>
      </c>
      <c r="E22" s="140"/>
    </row>
    <row r="23" spans="2:7" ht="18">
      <c r="B23" s="101" t="s">
        <v>83</v>
      </c>
      <c r="C23" s="102"/>
      <c r="D23" s="139">
        <v>1</v>
      </c>
      <c r="E23" s="140"/>
      <c r="G23" s="1"/>
    </row>
    <row r="24" spans="2:7" ht="18">
      <c r="B24" s="135" t="s">
        <v>61</v>
      </c>
      <c r="C24" s="136"/>
      <c r="D24" s="137">
        <f>D5-D19</f>
        <v>-2.2000000000000028</v>
      </c>
      <c r="E24" s="138"/>
      <c r="G24" s="1"/>
    </row>
    <row r="25" spans="2:7" ht="18">
      <c r="B25" s="135" t="s">
        <v>80</v>
      </c>
      <c r="C25" s="136"/>
      <c r="D25" s="137">
        <f>D20/SQRT(D18)</f>
        <v>1.4360439485691954</v>
      </c>
      <c r="E25" s="138"/>
    </row>
    <row r="26" spans="2:7" ht="18">
      <c r="B26" s="135" t="s">
        <v>62</v>
      </c>
      <c r="C26" s="136"/>
      <c r="D26" s="144">
        <f>SQRT(POWER(E5,2)+POWER(D25,2))</f>
        <v>1.4499042113954308</v>
      </c>
      <c r="E26" s="145"/>
    </row>
    <row r="27" spans="2:7" ht="18">
      <c r="B27" s="135" t="s">
        <v>84</v>
      </c>
      <c r="C27" s="143"/>
      <c r="D27" s="74">
        <f>SQRT(POWER(D26,2)+POWER(D21,2))</f>
        <v>1.7613126418163829</v>
      </c>
      <c r="E27" s="75" t="s">
        <v>64</v>
      </c>
    </row>
    <row r="28" spans="2:7" ht="18">
      <c r="B28" s="135" t="s">
        <v>85</v>
      </c>
      <c r="C28" s="143"/>
      <c r="D28" s="74">
        <f>SQRT(POWER(D26,2)+POWER(D22,2))</f>
        <v>1.7613126418163829</v>
      </c>
      <c r="E28" s="75" t="s">
        <v>64</v>
      </c>
    </row>
    <row r="29" spans="2:7" ht="18">
      <c r="B29" s="135" t="s">
        <v>86</v>
      </c>
      <c r="C29" s="143"/>
      <c r="D29" s="74">
        <f>SQRT(POWER(D26,2)+POWER(D23,2))</f>
        <v>1.7613126418163829</v>
      </c>
      <c r="E29" s="75" t="s">
        <v>64</v>
      </c>
    </row>
    <row r="30" spans="2:7" ht="18">
      <c r="B30" s="141" t="s">
        <v>87</v>
      </c>
      <c r="C30" s="142"/>
      <c r="D30" s="77">
        <f>D27*2</f>
        <v>3.5226252836327658</v>
      </c>
      <c r="E30" s="78" t="s">
        <v>64</v>
      </c>
    </row>
    <row r="31" spans="2:7" ht="18">
      <c r="B31" s="141" t="s">
        <v>88</v>
      </c>
      <c r="C31" s="142"/>
      <c r="D31" s="77">
        <f t="shared" ref="D31:D32" si="0">D28*2</f>
        <v>3.5226252836327658</v>
      </c>
      <c r="E31" s="78" t="s">
        <v>64</v>
      </c>
      <c r="F31" t="s">
        <v>99</v>
      </c>
    </row>
    <row r="32" spans="2:7" ht="18">
      <c r="B32" s="141" t="s">
        <v>89</v>
      </c>
      <c r="C32" s="142"/>
      <c r="D32" s="77">
        <f t="shared" si="0"/>
        <v>3.5226252836327658</v>
      </c>
      <c r="E32" s="78" t="s">
        <v>64</v>
      </c>
    </row>
    <row r="33" spans="2:5" ht="18">
      <c r="B33" s="105" t="s">
        <v>90</v>
      </c>
      <c r="C33" s="132"/>
      <c r="D33" s="74">
        <f>SQRT(POWER(3,2)*POWER(D21,2)+POWER(D24,2))</f>
        <v>3.7202150475476565</v>
      </c>
      <c r="E33" s="75" t="s">
        <v>64</v>
      </c>
    </row>
    <row r="34" spans="2:5" ht="18">
      <c r="B34" s="105" t="s">
        <v>91</v>
      </c>
      <c r="C34" s="132"/>
      <c r="D34" s="74">
        <f>SQRT(POWER(3,2)*POWER(D22,2)+POWER(D24,2))</f>
        <v>3.7202150475476565</v>
      </c>
      <c r="E34" s="75" t="s">
        <v>64</v>
      </c>
    </row>
    <row r="35" spans="2:5" ht="18">
      <c r="B35" s="105" t="s">
        <v>92</v>
      </c>
      <c r="C35" s="132"/>
      <c r="D35" s="49">
        <f>SQRT(POWER(3,2)*POWER(D23,2)+POWER(D24,2))</f>
        <v>3.7202150475476565</v>
      </c>
      <c r="E35" s="73" t="s">
        <v>64</v>
      </c>
    </row>
  </sheetData>
  <mergeCells count="43">
    <mergeCell ref="B1:E1"/>
    <mergeCell ref="D26:E26"/>
    <mergeCell ref="D3:E3"/>
    <mergeCell ref="D4:E4"/>
    <mergeCell ref="D9:E9"/>
    <mergeCell ref="D12:E12"/>
    <mergeCell ref="D19:E19"/>
    <mergeCell ref="D14:E14"/>
    <mergeCell ref="D2:E2"/>
    <mergeCell ref="D11:E11"/>
    <mergeCell ref="D13:E13"/>
    <mergeCell ref="D7:E7"/>
    <mergeCell ref="D8:E8"/>
    <mergeCell ref="D10:E10"/>
    <mergeCell ref="D15:E15"/>
    <mergeCell ref="D16:E16"/>
    <mergeCell ref="B20:C20"/>
    <mergeCell ref="B21:C21"/>
    <mergeCell ref="B22:C22"/>
    <mergeCell ref="B23:C23"/>
    <mergeCell ref="B24:C24"/>
    <mergeCell ref="B34:C34"/>
    <mergeCell ref="B26:C26"/>
    <mergeCell ref="B27:C27"/>
    <mergeCell ref="B28:C28"/>
    <mergeCell ref="B29:C29"/>
    <mergeCell ref="B30:C30"/>
    <mergeCell ref="B35:C35"/>
    <mergeCell ref="D6:E6"/>
    <mergeCell ref="B25:C25"/>
    <mergeCell ref="D18:E18"/>
    <mergeCell ref="D20:E20"/>
    <mergeCell ref="D21:E21"/>
    <mergeCell ref="D22:E22"/>
    <mergeCell ref="D23:E23"/>
    <mergeCell ref="D24:E24"/>
    <mergeCell ref="D25:E25"/>
    <mergeCell ref="B17:E17"/>
    <mergeCell ref="B18:C18"/>
    <mergeCell ref="B19:C19"/>
    <mergeCell ref="B31:C31"/>
    <mergeCell ref="B32:C32"/>
    <mergeCell ref="B33:C33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Precision</vt:lpstr>
      <vt:lpstr>Trueness</vt:lpstr>
      <vt:lpstr>VerificationLoD</vt:lpstr>
      <vt:lpstr>Uncertainty of Measurement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Pol</cp:lastModifiedBy>
  <dcterms:created xsi:type="dcterms:W3CDTF">2012-10-21T10:52:00Z</dcterms:created>
  <dcterms:modified xsi:type="dcterms:W3CDTF">2015-10-24T15:53:08Z</dcterms:modified>
</cp:coreProperties>
</file>