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PQP" sheetId="1" r:id="rId1"/>
    <sheet name="QualityGoals" sheetId="2" r:id="rId2"/>
    <sheet name="IFCost" sheetId="3" r:id="rId3"/>
  </sheets>
  <externalReferences>
    <externalReference r:id="rId4"/>
  </externalReferences>
  <definedNames>
    <definedName name="_xlnm._FilterDatabase" localSheetId="0" hidden="1">MPQP!$B$1:$O$252</definedName>
    <definedName name="_xlnm._FilterDatabase" localSheetId="1" hidden="1">QualityGoals!$B$2:$T$119</definedName>
    <definedName name="Excel_BuiltIn__FilterDatabase_1" localSheetId="0">#REF!</definedName>
    <definedName name="Excel_BuiltIn__FilterDatabase_1">#REF!</definedName>
    <definedName name="_xlnm.Criteria" localSheetId="0">MPQP!$R$284:$S$284</definedName>
    <definedName name="_xlnm.Print_Area" localSheetId="0">MPQP!$A$1:$I$29</definedName>
  </definedNames>
  <calcPr calcId="125725"/>
</workbook>
</file>

<file path=xl/calcChain.xml><?xml version="1.0" encoding="utf-8"?>
<calcChain xmlns="http://schemas.openxmlformats.org/spreadsheetml/2006/main">
  <c r="P26" i="3"/>
  <c r="I26"/>
  <c r="F26"/>
  <c r="G26" s="1"/>
  <c r="P25"/>
  <c r="I25"/>
  <c r="G25"/>
  <c r="H25" s="1"/>
  <c r="L25" s="1"/>
  <c r="F25"/>
  <c r="J25" s="1"/>
  <c r="P24"/>
  <c r="I24"/>
  <c r="F24"/>
  <c r="G24" s="1"/>
  <c r="P23"/>
  <c r="I23"/>
  <c r="G23"/>
  <c r="H23" s="1"/>
  <c r="L23" s="1"/>
  <c r="F23"/>
  <c r="J23" s="1"/>
  <c r="P22"/>
  <c r="I22"/>
  <c r="F22"/>
  <c r="G22" s="1"/>
  <c r="P21"/>
  <c r="I21"/>
  <c r="G21"/>
  <c r="H21" s="1"/>
  <c r="L21" s="1"/>
  <c r="F21"/>
  <c r="J21" s="1"/>
  <c r="P20"/>
  <c r="I20"/>
  <c r="F20"/>
  <c r="G20" s="1"/>
  <c r="P19"/>
  <c r="I19"/>
  <c r="G19"/>
  <c r="H19" s="1"/>
  <c r="L19" s="1"/>
  <c r="F19"/>
  <c r="J19" s="1"/>
  <c r="P18"/>
  <c r="I18"/>
  <c r="F18"/>
  <c r="G18" s="1"/>
  <c r="Q12"/>
  <c r="I12"/>
  <c r="F12"/>
  <c r="G12" s="1"/>
  <c r="Q11"/>
  <c r="I11"/>
  <c r="G11"/>
  <c r="H11" s="1"/>
  <c r="L11" s="1"/>
  <c r="T11" s="1"/>
  <c r="F11"/>
  <c r="J11" s="1"/>
  <c r="R11" s="1"/>
  <c r="Q10"/>
  <c r="I10"/>
  <c r="F10"/>
  <c r="G10" s="1"/>
  <c r="Q9"/>
  <c r="I9"/>
  <c r="G9"/>
  <c r="H9" s="1"/>
  <c r="L9" s="1"/>
  <c r="T9" s="1"/>
  <c r="F9"/>
  <c r="J9" s="1"/>
  <c r="R9" s="1"/>
  <c r="Q8"/>
  <c r="I8"/>
  <c r="F8"/>
  <c r="G8" s="1"/>
  <c r="Q7"/>
  <c r="I7"/>
  <c r="G7"/>
  <c r="H7" s="1"/>
  <c r="L7" s="1"/>
  <c r="T7" s="1"/>
  <c r="F7"/>
  <c r="J7" s="1"/>
  <c r="R7" s="1"/>
  <c r="Q6"/>
  <c r="I6"/>
  <c r="F6"/>
  <c r="G6" s="1"/>
  <c r="Q5"/>
  <c r="I5"/>
  <c r="G5"/>
  <c r="H5" s="1"/>
  <c r="L5" s="1"/>
  <c r="T5" s="1"/>
  <c r="F5"/>
  <c r="J5" s="1"/>
  <c r="R5" s="1"/>
  <c r="Q4"/>
  <c r="I4"/>
  <c r="F4"/>
  <c r="G4" s="1"/>
  <c r="N120" i="2"/>
  <c r="M120"/>
  <c r="L120"/>
  <c r="H120"/>
  <c r="G120"/>
  <c r="F120"/>
  <c r="Q119"/>
  <c r="N119"/>
  <c r="M119"/>
  <c r="L119"/>
  <c r="H119"/>
  <c r="G119"/>
  <c r="F119"/>
  <c r="Q118"/>
  <c r="N118"/>
  <c r="M118"/>
  <c r="L118"/>
  <c r="H118"/>
  <c r="G118"/>
  <c r="F118"/>
  <c r="N117"/>
  <c r="M117"/>
  <c r="L117"/>
  <c r="H117"/>
  <c r="G117"/>
  <c r="F117"/>
  <c r="Q116"/>
  <c r="N116"/>
  <c r="M116"/>
  <c r="L116"/>
  <c r="H116"/>
  <c r="G116"/>
  <c r="F116"/>
  <c r="N115"/>
  <c r="M115"/>
  <c r="L115"/>
  <c r="H115"/>
  <c r="G115"/>
  <c r="F115"/>
  <c r="N114"/>
  <c r="M114"/>
  <c r="L114"/>
  <c r="H114"/>
  <c r="G114"/>
  <c r="F114"/>
  <c r="N113"/>
  <c r="M113"/>
  <c r="L113"/>
  <c r="H113"/>
  <c r="G113"/>
  <c r="F113"/>
  <c r="N112"/>
  <c r="M112"/>
  <c r="L112"/>
  <c r="H112"/>
  <c r="G112"/>
  <c r="F112"/>
  <c r="N111"/>
  <c r="M111"/>
  <c r="L111"/>
  <c r="H111"/>
  <c r="G111"/>
  <c r="F111"/>
  <c r="N110"/>
  <c r="M110"/>
  <c r="L110"/>
  <c r="H110"/>
  <c r="G110"/>
  <c r="F110"/>
  <c r="N109"/>
  <c r="M109"/>
  <c r="L109"/>
  <c r="H109"/>
  <c r="G109"/>
  <c r="F109"/>
  <c r="N108"/>
  <c r="M108"/>
  <c r="L108"/>
  <c r="H108"/>
  <c r="G108"/>
  <c r="F108"/>
  <c r="N107"/>
  <c r="M107"/>
  <c r="L107"/>
  <c r="H107"/>
  <c r="G107"/>
  <c r="F107"/>
  <c r="N106"/>
  <c r="M106"/>
  <c r="L106"/>
  <c r="H106"/>
  <c r="G106"/>
  <c r="F106"/>
  <c r="Q105"/>
  <c r="N105"/>
  <c r="M105"/>
  <c r="L105"/>
  <c r="H105"/>
  <c r="G105"/>
  <c r="F105"/>
  <c r="N104"/>
  <c r="M104"/>
  <c r="L104"/>
  <c r="H104"/>
  <c r="G104"/>
  <c r="F104"/>
  <c r="N103"/>
  <c r="M103"/>
  <c r="L103"/>
  <c r="H103"/>
  <c r="G103"/>
  <c r="F103"/>
  <c r="Q102"/>
  <c r="N102"/>
  <c r="M102"/>
  <c r="L102"/>
  <c r="H102"/>
  <c r="G102"/>
  <c r="F102"/>
  <c r="Q101"/>
  <c r="N101"/>
  <c r="M101"/>
  <c r="L101"/>
  <c r="H101"/>
  <c r="G101"/>
  <c r="F101"/>
  <c r="Q100"/>
  <c r="N100"/>
  <c r="M100"/>
  <c r="L100"/>
  <c r="H100"/>
  <c r="G100"/>
  <c r="F100"/>
  <c r="Q99"/>
  <c r="N99"/>
  <c r="M99"/>
  <c r="L99"/>
  <c r="H99"/>
  <c r="G99"/>
  <c r="F99"/>
  <c r="Q98"/>
  <c r="N98"/>
  <c r="M98"/>
  <c r="L98"/>
  <c r="H98"/>
  <c r="G98"/>
  <c r="F98"/>
  <c r="N97"/>
  <c r="M97"/>
  <c r="L97"/>
  <c r="H97"/>
  <c r="G97"/>
  <c r="F97"/>
  <c r="N96"/>
  <c r="M96"/>
  <c r="L96"/>
  <c r="H96"/>
  <c r="G96"/>
  <c r="F96"/>
  <c r="Q95"/>
  <c r="N95"/>
  <c r="M95"/>
  <c r="L95"/>
  <c r="H95"/>
  <c r="G95"/>
  <c r="F95"/>
  <c r="N94"/>
  <c r="M94"/>
  <c r="L94"/>
  <c r="H94"/>
  <c r="G94"/>
  <c r="F94"/>
  <c r="N92"/>
  <c r="M92"/>
  <c r="L92"/>
  <c r="H92"/>
  <c r="G92"/>
  <c r="F92"/>
  <c r="N90"/>
  <c r="M90"/>
  <c r="L90"/>
  <c r="H90"/>
  <c r="G90"/>
  <c r="F90"/>
  <c r="N89"/>
  <c r="M89"/>
  <c r="L89"/>
  <c r="H89"/>
  <c r="G89"/>
  <c r="F89"/>
  <c r="Q85"/>
  <c r="N85"/>
  <c r="M85"/>
  <c r="L85"/>
  <c r="H85"/>
  <c r="G85"/>
  <c r="F85"/>
  <c r="Q84"/>
  <c r="N84"/>
  <c r="M84"/>
  <c r="L84"/>
  <c r="H84"/>
  <c r="G84"/>
  <c r="F84"/>
  <c r="Q82"/>
  <c r="N82"/>
  <c r="M82"/>
  <c r="L82"/>
  <c r="H82"/>
  <c r="G82"/>
  <c r="F82"/>
  <c r="N81"/>
  <c r="M81"/>
  <c r="L81"/>
  <c r="H81"/>
  <c r="G81"/>
  <c r="F81"/>
  <c r="N80"/>
  <c r="M80"/>
  <c r="L80"/>
  <c r="H80"/>
  <c r="G80"/>
  <c r="F80"/>
  <c r="N77"/>
  <c r="M77"/>
  <c r="L77"/>
  <c r="H77"/>
  <c r="G77"/>
  <c r="F77"/>
  <c r="Q76"/>
  <c r="N76"/>
  <c r="M76"/>
  <c r="L76"/>
  <c r="H76"/>
  <c r="G76"/>
  <c r="F76"/>
  <c r="N75"/>
  <c r="M75"/>
  <c r="L75"/>
  <c r="H75"/>
  <c r="G75"/>
  <c r="F75"/>
  <c r="Q74"/>
  <c r="N74"/>
  <c r="M74"/>
  <c r="L74"/>
  <c r="H74"/>
  <c r="G74"/>
  <c r="F74"/>
  <c r="Q73"/>
  <c r="N73"/>
  <c r="M73"/>
  <c r="L73"/>
  <c r="H73"/>
  <c r="G73"/>
  <c r="F73"/>
  <c r="N72"/>
  <c r="M72"/>
  <c r="L72"/>
  <c r="H72"/>
  <c r="G72"/>
  <c r="F72"/>
  <c r="Q71"/>
  <c r="N71"/>
  <c r="M71"/>
  <c r="L71"/>
  <c r="H71"/>
  <c r="G71"/>
  <c r="F71"/>
  <c r="Q70"/>
  <c r="N70"/>
  <c r="M70"/>
  <c r="L70"/>
  <c r="H70"/>
  <c r="G70"/>
  <c r="F70"/>
  <c r="Q69"/>
  <c r="N69"/>
  <c r="M69"/>
  <c r="L69"/>
  <c r="H69"/>
  <c r="G69"/>
  <c r="F69"/>
  <c r="Q68"/>
  <c r="Q66"/>
  <c r="N66"/>
  <c r="M66"/>
  <c r="L66"/>
  <c r="H66"/>
  <c r="G66"/>
  <c r="F66"/>
  <c r="Q65"/>
  <c r="N65"/>
  <c r="M65"/>
  <c r="L65"/>
  <c r="H65"/>
  <c r="G65"/>
  <c r="F65"/>
  <c r="Q64"/>
  <c r="N64"/>
  <c r="M64"/>
  <c r="L64"/>
  <c r="H64"/>
  <c r="G64"/>
  <c r="F64"/>
  <c r="Q63"/>
  <c r="N63"/>
  <c r="M63"/>
  <c r="L63"/>
  <c r="H63"/>
  <c r="G63"/>
  <c r="F63"/>
  <c r="Q62"/>
  <c r="N62"/>
  <c r="M62"/>
  <c r="L62"/>
  <c r="H62"/>
  <c r="G62"/>
  <c r="F62"/>
  <c r="Q61"/>
  <c r="N61"/>
  <c r="M61"/>
  <c r="L61"/>
  <c r="H61"/>
  <c r="G61"/>
  <c r="F61"/>
  <c r="Q60"/>
  <c r="N60"/>
  <c r="M60"/>
  <c r="L60"/>
  <c r="H60"/>
  <c r="G60"/>
  <c r="F60"/>
  <c r="Q59"/>
  <c r="N59"/>
  <c r="M59"/>
  <c r="L59"/>
  <c r="H59"/>
  <c r="G59"/>
  <c r="F59"/>
  <c r="N58"/>
  <c r="M58"/>
  <c r="L58"/>
  <c r="H58"/>
  <c r="G58"/>
  <c r="F58"/>
  <c r="N57"/>
  <c r="M57"/>
  <c r="L57"/>
  <c r="H57"/>
  <c r="G57"/>
  <c r="F57"/>
  <c r="Q56"/>
  <c r="N56"/>
  <c r="M56"/>
  <c r="L56"/>
  <c r="H56"/>
  <c r="G56"/>
  <c r="F56"/>
  <c r="Q55"/>
  <c r="N55"/>
  <c r="M55"/>
  <c r="L55"/>
  <c r="H55"/>
  <c r="G55"/>
  <c r="F55"/>
  <c r="Q54"/>
  <c r="N54"/>
  <c r="M54"/>
  <c r="L54"/>
  <c r="H54"/>
  <c r="G54"/>
  <c r="F54"/>
  <c r="Q53"/>
  <c r="N53"/>
  <c r="M53"/>
  <c r="L53"/>
  <c r="H53"/>
  <c r="G53"/>
  <c r="F53"/>
  <c r="Q52"/>
  <c r="N52"/>
  <c r="M52"/>
  <c r="L52"/>
  <c r="H52"/>
  <c r="G52"/>
  <c r="F52"/>
  <c r="Q51"/>
  <c r="N51"/>
  <c r="M51"/>
  <c r="L51"/>
  <c r="H51"/>
  <c r="G51"/>
  <c r="F51"/>
  <c r="N50"/>
  <c r="M50"/>
  <c r="L50"/>
  <c r="H50"/>
  <c r="G50"/>
  <c r="F50"/>
  <c r="N49"/>
  <c r="M49"/>
  <c r="L49"/>
  <c r="H49"/>
  <c r="G49"/>
  <c r="F49"/>
  <c r="Q47"/>
  <c r="N47"/>
  <c r="M47"/>
  <c r="L47"/>
  <c r="H47"/>
  <c r="G47"/>
  <c r="F47"/>
  <c r="Q46"/>
  <c r="N46"/>
  <c r="M46"/>
  <c r="L46"/>
  <c r="H46"/>
  <c r="G46"/>
  <c r="F46"/>
  <c r="Q45"/>
  <c r="N45"/>
  <c r="M45"/>
  <c r="L45"/>
  <c r="H45"/>
  <c r="G45"/>
  <c r="F45"/>
  <c r="Q44"/>
  <c r="N44"/>
  <c r="M44"/>
  <c r="L44"/>
  <c r="H44"/>
  <c r="G44"/>
  <c r="F44"/>
  <c r="Q43"/>
  <c r="N43"/>
  <c r="M43"/>
  <c r="L43"/>
  <c r="H43"/>
  <c r="G43"/>
  <c r="F43"/>
  <c r="Q42"/>
  <c r="N42"/>
  <c r="M42"/>
  <c r="L42"/>
  <c r="H42"/>
  <c r="G42"/>
  <c r="F42"/>
  <c r="Q41"/>
  <c r="N41"/>
  <c r="M41"/>
  <c r="L41"/>
  <c r="H41"/>
  <c r="G41"/>
  <c r="F41"/>
  <c r="Q40"/>
  <c r="N40"/>
  <c r="M40"/>
  <c r="L40"/>
  <c r="H40"/>
  <c r="G40"/>
  <c r="F40"/>
  <c r="Q39"/>
  <c r="N39"/>
  <c r="M39"/>
  <c r="L39"/>
  <c r="H39"/>
  <c r="G39"/>
  <c r="F39"/>
  <c r="Q38"/>
  <c r="N38"/>
  <c r="M38"/>
  <c r="L38"/>
  <c r="H38"/>
  <c r="G38"/>
  <c r="F38"/>
  <c r="Q37"/>
  <c r="N37"/>
  <c r="M37"/>
  <c r="L37"/>
  <c r="H37"/>
  <c r="G37"/>
  <c r="F37"/>
  <c r="Q36"/>
  <c r="N36"/>
  <c r="M36"/>
  <c r="L36"/>
  <c r="H36"/>
  <c r="G36"/>
  <c r="F36"/>
  <c r="Q35"/>
  <c r="N35"/>
  <c r="M35"/>
  <c r="L35"/>
  <c r="H35"/>
  <c r="G35"/>
  <c r="F35"/>
  <c r="Q34"/>
  <c r="N33"/>
  <c r="M33"/>
  <c r="L33"/>
  <c r="H33"/>
  <c r="G33"/>
  <c r="F33"/>
  <c r="Q32"/>
  <c r="N32"/>
  <c r="M32"/>
  <c r="L32"/>
  <c r="H32"/>
  <c r="G32"/>
  <c r="F32"/>
  <c r="Q31"/>
  <c r="N31"/>
  <c r="M31"/>
  <c r="L31"/>
  <c r="H31"/>
  <c r="G31"/>
  <c r="F31"/>
  <c r="Q30"/>
  <c r="N30"/>
  <c r="M30"/>
  <c r="L30"/>
  <c r="H30"/>
  <c r="G30"/>
  <c r="F30"/>
  <c r="Q29"/>
  <c r="N29"/>
  <c r="M29"/>
  <c r="L29"/>
  <c r="H29"/>
  <c r="G29"/>
  <c r="F29"/>
  <c r="Q28"/>
  <c r="N28"/>
  <c r="M28"/>
  <c r="L28"/>
  <c r="H28"/>
  <c r="G28"/>
  <c r="F28"/>
  <c r="Q27"/>
  <c r="N27"/>
  <c r="M27"/>
  <c r="L27"/>
  <c r="H27"/>
  <c r="G27"/>
  <c r="F27"/>
  <c r="Q26"/>
  <c r="N26"/>
  <c r="M26"/>
  <c r="L26"/>
  <c r="H26"/>
  <c r="G26"/>
  <c r="F26"/>
  <c r="Q25"/>
  <c r="N25"/>
  <c r="M25"/>
  <c r="L25"/>
  <c r="H25"/>
  <c r="G25"/>
  <c r="F25"/>
  <c r="Q24"/>
  <c r="N24"/>
  <c r="M24"/>
  <c r="L24"/>
  <c r="H24"/>
  <c r="G24"/>
  <c r="F24"/>
  <c r="Q23"/>
  <c r="N23"/>
  <c r="M23"/>
  <c r="L23"/>
  <c r="H23"/>
  <c r="G23"/>
  <c r="F23"/>
  <c r="Q22"/>
  <c r="N22"/>
  <c r="M22"/>
  <c r="L22"/>
  <c r="H22"/>
  <c r="G22"/>
  <c r="F22"/>
  <c r="Q21"/>
  <c r="N21"/>
  <c r="M21"/>
  <c r="L21"/>
  <c r="H21"/>
  <c r="G21"/>
  <c r="F21"/>
  <c r="Q20"/>
  <c r="N20"/>
  <c r="M20"/>
  <c r="L20"/>
  <c r="H20"/>
  <c r="G20"/>
  <c r="F20"/>
  <c r="N19"/>
  <c r="M19"/>
  <c r="L19"/>
  <c r="H19"/>
  <c r="G19"/>
  <c r="F19"/>
  <c r="Q18"/>
  <c r="N18"/>
  <c r="M18"/>
  <c r="L18"/>
  <c r="H18"/>
  <c r="G18"/>
  <c r="F18"/>
  <c r="Q17"/>
  <c r="N17"/>
  <c r="M17"/>
  <c r="L17"/>
  <c r="H17"/>
  <c r="G17"/>
  <c r="F17"/>
  <c r="Q16"/>
  <c r="N16"/>
  <c r="M16"/>
  <c r="L16"/>
  <c r="H16"/>
  <c r="G16"/>
  <c r="F16"/>
  <c r="Q15"/>
  <c r="N15"/>
  <c r="M15"/>
  <c r="L15"/>
  <c r="H15"/>
  <c r="G15"/>
  <c r="F15"/>
  <c r="Q14"/>
  <c r="N14"/>
  <c r="M14"/>
  <c r="L14"/>
  <c r="H14"/>
  <c r="G14"/>
  <c r="F14"/>
  <c r="Q13"/>
  <c r="N13"/>
  <c r="M13"/>
  <c r="L13"/>
  <c r="H13"/>
  <c r="G13"/>
  <c r="F13"/>
  <c r="Q12"/>
  <c r="N12"/>
  <c r="M12"/>
  <c r="L12"/>
  <c r="H12"/>
  <c r="G12"/>
  <c r="F12"/>
  <c r="Q11"/>
  <c r="N11"/>
  <c r="M11"/>
  <c r="L11"/>
  <c r="H11"/>
  <c r="G11"/>
  <c r="F11"/>
  <c r="Q10"/>
  <c r="N10"/>
  <c r="M10"/>
  <c r="L10"/>
  <c r="H10"/>
  <c r="G10"/>
  <c r="F10"/>
  <c r="Q9"/>
  <c r="N9"/>
  <c r="M9"/>
  <c r="L9"/>
  <c r="H9"/>
  <c r="G9"/>
  <c r="F9"/>
  <c r="Q8"/>
  <c r="N8"/>
  <c r="M8"/>
  <c r="L8"/>
  <c r="H8"/>
  <c r="G8"/>
  <c r="F8"/>
  <c r="Q7"/>
  <c r="N7"/>
  <c r="M7"/>
  <c r="L7"/>
  <c r="H7"/>
  <c r="G7"/>
  <c r="F7"/>
  <c r="Q6"/>
  <c r="N6"/>
  <c r="M6"/>
  <c r="L6"/>
  <c r="H6"/>
  <c r="G6"/>
  <c r="F6"/>
  <c r="Q5"/>
  <c r="N5"/>
  <c r="M5"/>
  <c r="L5"/>
  <c r="H5"/>
  <c r="G5"/>
  <c r="F5"/>
  <c r="Q4"/>
  <c r="N4"/>
  <c r="M4"/>
  <c r="L4"/>
  <c r="H4"/>
  <c r="G4"/>
  <c r="F4"/>
  <c r="Q3"/>
  <c r="N3"/>
  <c r="M3"/>
  <c r="L3"/>
  <c r="H3"/>
  <c r="G3"/>
  <c r="F3"/>
  <c r="J2" i="1"/>
  <c r="K2"/>
  <c r="M2"/>
  <c r="N2"/>
  <c r="O2"/>
  <c r="H3"/>
  <c r="I3"/>
  <c r="J3" s="1"/>
  <c r="K3"/>
  <c r="M3"/>
  <c r="N3"/>
  <c r="O3"/>
  <c r="J4"/>
  <c r="K4"/>
  <c r="M4"/>
  <c r="N4"/>
  <c r="O4"/>
  <c r="H5"/>
  <c r="K5" s="1"/>
  <c r="I5"/>
  <c r="J5"/>
  <c r="M5"/>
  <c r="N5"/>
  <c r="O5"/>
  <c r="J6"/>
  <c r="K6"/>
  <c r="M6"/>
  <c r="N6"/>
  <c r="O6"/>
  <c r="H7"/>
  <c r="I7"/>
  <c r="J7" s="1"/>
  <c r="K7"/>
  <c r="M7"/>
  <c r="N7"/>
  <c r="O7"/>
  <c r="J8"/>
  <c r="K8"/>
  <c r="M8"/>
  <c r="N8"/>
  <c r="O8"/>
  <c r="H9"/>
  <c r="I9"/>
  <c r="J9" s="1"/>
  <c r="K9"/>
  <c r="M9"/>
  <c r="N9"/>
  <c r="O9"/>
  <c r="J10"/>
  <c r="K10"/>
  <c r="M10"/>
  <c r="N10"/>
  <c r="O10"/>
  <c r="H11"/>
  <c r="I11"/>
  <c r="J11" s="1"/>
  <c r="K11"/>
  <c r="M11"/>
  <c r="O11"/>
  <c r="J12"/>
  <c r="K12"/>
  <c r="M12"/>
  <c r="N12"/>
  <c r="O12"/>
  <c r="H13"/>
  <c r="K13" s="1"/>
  <c r="I13"/>
  <c r="J13"/>
  <c r="M13"/>
  <c r="N13"/>
  <c r="O13"/>
  <c r="J14"/>
  <c r="K14"/>
  <c r="M14"/>
  <c r="N14"/>
  <c r="O14"/>
  <c r="H15"/>
  <c r="K15" s="1"/>
  <c r="I15"/>
  <c r="J15"/>
  <c r="M15"/>
  <c r="N15"/>
  <c r="O15"/>
  <c r="J16"/>
  <c r="K16"/>
  <c r="M16"/>
  <c r="N16"/>
  <c r="O16"/>
  <c r="H17"/>
  <c r="K17" s="1"/>
  <c r="I17"/>
  <c r="J17"/>
  <c r="M17"/>
  <c r="N17"/>
  <c r="O17"/>
  <c r="J18"/>
  <c r="K18"/>
  <c r="M18"/>
  <c r="N18"/>
  <c r="O18"/>
  <c r="H19"/>
  <c r="K19" s="1"/>
  <c r="I19"/>
  <c r="J19"/>
  <c r="M19"/>
  <c r="N19"/>
  <c r="O19"/>
  <c r="J20"/>
  <c r="K20"/>
  <c r="M20"/>
  <c r="N20"/>
  <c r="O20"/>
  <c r="H21"/>
  <c r="K21" s="1"/>
  <c r="I21"/>
  <c r="J21"/>
  <c r="M21"/>
  <c r="N21"/>
  <c r="O21"/>
  <c r="J22"/>
  <c r="K22"/>
  <c r="M22"/>
  <c r="N22"/>
  <c r="O22"/>
  <c r="H23"/>
  <c r="K23" s="1"/>
  <c r="I23"/>
  <c r="J23"/>
  <c r="M23"/>
  <c r="O23" s="1"/>
  <c r="N23"/>
  <c r="J24"/>
  <c r="K24"/>
  <c r="M24"/>
  <c r="N24"/>
  <c r="O24"/>
  <c r="H25"/>
  <c r="K25" s="1"/>
  <c r="I25"/>
  <c r="J25"/>
  <c r="M25"/>
  <c r="N25"/>
  <c r="O25"/>
  <c r="J26"/>
  <c r="K26"/>
  <c r="M26"/>
  <c r="N26"/>
  <c r="O26"/>
  <c r="H27"/>
  <c r="K27" s="1"/>
  <c r="I27"/>
  <c r="J27"/>
  <c r="M27"/>
  <c r="N27"/>
  <c r="O27"/>
  <c r="J28"/>
  <c r="K28"/>
  <c r="M28"/>
  <c r="N28"/>
  <c r="O28"/>
  <c r="H29"/>
  <c r="K29" s="1"/>
  <c r="I29"/>
  <c r="J29"/>
  <c r="M29"/>
  <c r="N29"/>
  <c r="O29"/>
  <c r="J30"/>
  <c r="K30"/>
  <c r="M30"/>
  <c r="N30"/>
  <c r="O30"/>
  <c r="H31"/>
  <c r="K31" s="1"/>
  <c r="I31"/>
  <c r="J31"/>
  <c r="M31"/>
  <c r="N31"/>
  <c r="O31"/>
  <c r="J32"/>
  <c r="K32"/>
  <c r="M32"/>
  <c r="N32"/>
  <c r="O32"/>
  <c r="H33"/>
  <c r="K33" s="1"/>
  <c r="I33"/>
  <c r="J33"/>
  <c r="M33"/>
  <c r="N33"/>
  <c r="O33"/>
  <c r="J34"/>
  <c r="K34"/>
  <c r="M34"/>
  <c r="N34"/>
  <c r="O34"/>
  <c r="H35"/>
  <c r="K35" s="1"/>
  <c r="I35"/>
  <c r="J35"/>
  <c r="M35"/>
  <c r="N35"/>
  <c r="O35"/>
  <c r="J36"/>
  <c r="K36"/>
  <c r="M36"/>
  <c r="N36"/>
  <c r="O36"/>
  <c r="H37"/>
  <c r="K37" s="1"/>
  <c r="I37"/>
  <c r="J37"/>
  <c r="M37"/>
  <c r="N37"/>
  <c r="O37"/>
  <c r="J38"/>
  <c r="K38"/>
  <c r="M38"/>
  <c r="N38"/>
  <c r="O38"/>
  <c r="H39"/>
  <c r="K39" s="1"/>
  <c r="I39"/>
  <c r="J39"/>
  <c r="M39"/>
  <c r="N39"/>
  <c r="O39"/>
  <c r="J40"/>
  <c r="K40"/>
  <c r="M40"/>
  <c r="N40"/>
  <c r="O40"/>
  <c r="H41"/>
  <c r="K41" s="1"/>
  <c r="I41"/>
  <c r="J41"/>
  <c r="M41"/>
  <c r="N41"/>
  <c r="O41"/>
  <c r="J42"/>
  <c r="K42"/>
  <c r="M42"/>
  <c r="N42"/>
  <c r="O42"/>
  <c r="H43"/>
  <c r="K43" s="1"/>
  <c r="I43"/>
  <c r="J43"/>
  <c r="M43"/>
  <c r="N43"/>
  <c r="O43"/>
  <c r="J44"/>
  <c r="K44"/>
  <c r="M44"/>
  <c r="N44"/>
  <c r="O44"/>
  <c r="H45"/>
  <c r="K45" s="1"/>
  <c r="I45"/>
  <c r="J45"/>
  <c r="M45"/>
  <c r="N45"/>
  <c r="O45"/>
  <c r="J46"/>
  <c r="K46"/>
  <c r="M46"/>
  <c r="N46"/>
  <c r="O46"/>
  <c r="H47"/>
  <c r="K47" s="1"/>
  <c r="I47"/>
  <c r="J47"/>
  <c r="M47"/>
  <c r="N47"/>
  <c r="O47"/>
  <c r="J48"/>
  <c r="K48"/>
  <c r="M48"/>
  <c r="N48"/>
  <c r="O48"/>
  <c r="H49"/>
  <c r="K49" s="1"/>
  <c r="I49"/>
  <c r="J49"/>
  <c r="M49"/>
  <c r="N49"/>
  <c r="O49"/>
  <c r="J50"/>
  <c r="K50"/>
  <c r="M50"/>
  <c r="N50"/>
  <c r="O50"/>
  <c r="H51"/>
  <c r="K51" s="1"/>
  <c r="I51"/>
  <c r="J51"/>
  <c r="M51"/>
  <c r="N51"/>
  <c r="O51"/>
  <c r="J52"/>
  <c r="K52"/>
  <c r="M52"/>
  <c r="N52"/>
  <c r="O52"/>
  <c r="H53"/>
  <c r="K53" s="1"/>
  <c r="I53"/>
  <c r="J53"/>
  <c r="M53"/>
  <c r="N53"/>
  <c r="O53"/>
  <c r="J54"/>
  <c r="K54"/>
  <c r="M54"/>
  <c r="N54"/>
  <c r="O54"/>
  <c r="H55"/>
  <c r="K55" s="1"/>
  <c r="I55"/>
  <c r="J55"/>
  <c r="M55"/>
  <c r="N55"/>
  <c r="O55"/>
  <c r="J56"/>
  <c r="K56"/>
  <c r="M56"/>
  <c r="N56"/>
  <c r="O56"/>
  <c r="J57"/>
  <c r="K57"/>
  <c r="M57"/>
  <c r="N57"/>
  <c r="O57"/>
  <c r="J58"/>
  <c r="K58"/>
  <c r="M58"/>
  <c r="N58"/>
  <c r="O58"/>
  <c r="J59"/>
  <c r="K59"/>
  <c r="M59"/>
  <c r="N59"/>
  <c r="O59"/>
  <c r="J60"/>
  <c r="K60"/>
  <c r="M60"/>
  <c r="N60"/>
  <c r="O60"/>
  <c r="J61"/>
  <c r="K61"/>
  <c r="M61"/>
  <c r="N61"/>
  <c r="O61"/>
  <c r="J62"/>
  <c r="K62"/>
  <c r="M62"/>
  <c r="N62"/>
  <c r="O62"/>
  <c r="J63"/>
  <c r="K63"/>
  <c r="M63"/>
  <c r="N63"/>
  <c r="O63"/>
  <c r="J64"/>
  <c r="K64"/>
  <c r="M64"/>
  <c r="N64"/>
  <c r="O64"/>
  <c r="J65"/>
  <c r="K65"/>
  <c r="M65"/>
  <c r="N65"/>
  <c r="O65"/>
  <c r="J66"/>
  <c r="K66"/>
  <c r="M66"/>
  <c r="N66"/>
  <c r="O66"/>
  <c r="J67"/>
  <c r="K67"/>
  <c r="M67"/>
  <c r="N67"/>
  <c r="O67"/>
  <c r="J68"/>
  <c r="K68"/>
  <c r="M68"/>
  <c r="N68"/>
  <c r="O68"/>
  <c r="J69"/>
  <c r="K69"/>
  <c r="M69"/>
  <c r="N69"/>
  <c r="O69"/>
  <c r="J70"/>
  <c r="K70"/>
  <c r="M70"/>
  <c r="N70"/>
  <c r="O70"/>
  <c r="J71"/>
  <c r="K71"/>
  <c r="M71"/>
  <c r="N71"/>
  <c r="O71"/>
  <c r="J72"/>
  <c r="K72"/>
  <c r="M72"/>
  <c r="N72"/>
  <c r="O72"/>
  <c r="J73"/>
  <c r="K73"/>
  <c r="M73"/>
  <c r="N73"/>
  <c r="O73"/>
  <c r="J74"/>
  <c r="K74"/>
  <c r="M74"/>
  <c r="N74"/>
  <c r="O74"/>
  <c r="J75"/>
  <c r="K75"/>
  <c r="M75"/>
  <c r="N75"/>
  <c r="O75"/>
  <c r="J76"/>
  <c r="K76"/>
  <c r="M76"/>
  <c r="N76"/>
  <c r="O76"/>
  <c r="J77"/>
  <c r="K77"/>
  <c r="M77"/>
  <c r="N77"/>
  <c r="O77"/>
  <c r="J78"/>
  <c r="K78"/>
  <c r="M78"/>
  <c r="N78"/>
  <c r="O78"/>
  <c r="J79"/>
  <c r="K79"/>
  <c r="M79"/>
  <c r="N79"/>
  <c r="O79"/>
  <c r="J80"/>
  <c r="K80"/>
  <c r="M80"/>
  <c r="N80"/>
  <c r="O80"/>
  <c r="J81"/>
  <c r="K81"/>
  <c r="M81"/>
  <c r="N81"/>
  <c r="O81"/>
  <c r="J82"/>
  <c r="K82"/>
  <c r="M82"/>
  <c r="N82"/>
  <c r="O82"/>
  <c r="J83"/>
  <c r="K83"/>
  <c r="M83"/>
  <c r="N83"/>
  <c r="O83"/>
  <c r="J84"/>
  <c r="K84"/>
  <c r="M84"/>
  <c r="N84"/>
  <c r="O84"/>
  <c r="J85"/>
  <c r="K85"/>
  <c r="M85"/>
  <c r="N85"/>
  <c r="O85"/>
  <c r="J86"/>
  <c r="K86"/>
  <c r="M86"/>
  <c r="N86"/>
  <c r="O86"/>
  <c r="J87"/>
  <c r="K87"/>
  <c r="M87"/>
  <c r="N87"/>
  <c r="O87"/>
  <c r="J88"/>
  <c r="K88"/>
  <c r="M88"/>
  <c r="N88"/>
  <c r="O88"/>
  <c r="J89"/>
  <c r="K89"/>
  <c r="M89"/>
  <c r="N89"/>
  <c r="O89"/>
  <c r="J90"/>
  <c r="K90"/>
  <c r="M90"/>
  <c r="N90"/>
  <c r="O90"/>
  <c r="J91"/>
  <c r="K91"/>
  <c r="M91"/>
  <c r="N91"/>
  <c r="O91"/>
  <c r="J92"/>
  <c r="K92"/>
  <c r="M92"/>
  <c r="N92"/>
  <c r="O92"/>
  <c r="M93"/>
  <c r="N93"/>
  <c r="O93"/>
  <c r="M94"/>
  <c r="N94"/>
  <c r="O94"/>
  <c r="M95"/>
  <c r="N95"/>
  <c r="O95"/>
  <c r="J96"/>
  <c r="K96"/>
  <c r="M96"/>
  <c r="N96"/>
  <c r="O96"/>
  <c r="J97"/>
  <c r="K97"/>
  <c r="M97"/>
  <c r="N97"/>
  <c r="O97"/>
  <c r="J98"/>
  <c r="K98"/>
  <c r="M98"/>
  <c r="N98"/>
  <c r="O98"/>
  <c r="J99"/>
  <c r="K99"/>
  <c r="M99"/>
  <c r="N99"/>
  <c r="O99"/>
  <c r="J100"/>
  <c r="K100"/>
  <c r="M100"/>
  <c r="N100"/>
  <c r="O100"/>
  <c r="J101"/>
  <c r="K101"/>
  <c r="M101"/>
  <c r="N101"/>
  <c r="O101"/>
  <c r="J102"/>
  <c r="K102"/>
  <c r="M102"/>
  <c r="N102"/>
  <c r="O102"/>
  <c r="J103"/>
  <c r="K103"/>
  <c r="M103"/>
  <c r="N103"/>
  <c r="O103"/>
  <c r="J104"/>
  <c r="K104"/>
  <c r="M104"/>
  <c r="N104"/>
  <c r="O104"/>
  <c r="J105"/>
  <c r="K105"/>
  <c r="M105"/>
  <c r="N105"/>
  <c r="O105"/>
  <c r="J106"/>
  <c r="K106"/>
  <c r="M106"/>
  <c r="N106"/>
  <c r="O106"/>
  <c r="J107"/>
  <c r="K107"/>
  <c r="M107"/>
  <c r="N107"/>
  <c r="O107"/>
  <c r="J108"/>
  <c r="K108"/>
  <c r="M108"/>
  <c r="N108"/>
  <c r="O108"/>
  <c r="J109"/>
  <c r="K109"/>
  <c r="M109"/>
  <c r="N109"/>
  <c r="O109"/>
  <c r="J110"/>
  <c r="K110"/>
  <c r="M110"/>
  <c r="N110"/>
  <c r="O110"/>
  <c r="J111"/>
  <c r="K111"/>
  <c r="M111"/>
  <c r="N111"/>
  <c r="O111"/>
  <c r="J112"/>
  <c r="K112"/>
  <c r="M112"/>
  <c r="N112"/>
  <c r="O112"/>
  <c r="J113"/>
  <c r="K113"/>
  <c r="M113"/>
  <c r="N113"/>
  <c r="O113"/>
  <c r="J114"/>
  <c r="K114"/>
  <c r="M114"/>
  <c r="N114"/>
  <c r="O114"/>
  <c r="J115"/>
  <c r="K115"/>
  <c r="M115"/>
  <c r="N115"/>
  <c r="O115"/>
  <c r="J116"/>
  <c r="K116"/>
  <c r="M116"/>
  <c r="N116"/>
  <c r="O116"/>
  <c r="J117"/>
  <c r="K117"/>
  <c r="M117"/>
  <c r="N117"/>
  <c r="O117"/>
  <c r="J118"/>
  <c r="K118"/>
  <c r="M118"/>
  <c r="N118"/>
  <c r="O118"/>
  <c r="J119"/>
  <c r="K119"/>
  <c r="M119"/>
  <c r="N119"/>
  <c r="O119"/>
  <c r="J120"/>
  <c r="K120"/>
  <c r="M120"/>
  <c r="N120"/>
  <c r="O120"/>
  <c r="J121"/>
  <c r="K121"/>
  <c r="M121"/>
  <c r="N121"/>
  <c r="O121"/>
  <c r="J122"/>
  <c r="K122"/>
  <c r="M122"/>
  <c r="N122"/>
  <c r="O122"/>
  <c r="J123"/>
  <c r="K123"/>
  <c r="M123"/>
  <c r="N123"/>
  <c r="O123"/>
  <c r="J124"/>
  <c r="K124"/>
  <c r="M124"/>
  <c r="N124"/>
  <c r="O124"/>
  <c r="J125"/>
  <c r="K125"/>
  <c r="M125"/>
  <c r="N125"/>
  <c r="O125"/>
  <c r="J126"/>
  <c r="K126"/>
  <c r="M126"/>
  <c r="N126"/>
  <c r="O126"/>
  <c r="J127"/>
  <c r="K127"/>
  <c r="M127"/>
  <c r="N127"/>
  <c r="O127"/>
  <c r="J128"/>
  <c r="K128"/>
  <c r="M128"/>
  <c r="N128"/>
  <c r="O128"/>
  <c r="J129"/>
  <c r="K129"/>
  <c r="M129"/>
  <c r="N129"/>
  <c r="O129"/>
  <c r="J130"/>
  <c r="K130"/>
  <c r="M130"/>
  <c r="N130"/>
  <c r="O130"/>
  <c r="J131"/>
  <c r="K131"/>
  <c r="M131"/>
  <c r="N131"/>
  <c r="O131"/>
  <c r="M132"/>
  <c r="N132"/>
  <c r="O132"/>
  <c r="M133"/>
  <c r="N133"/>
  <c r="O133"/>
  <c r="M134"/>
  <c r="N134"/>
  <c r="O134"/>
  <c r="M135"/>
  <c r="N135"/>
  <c r="O135"/>
  <c r="J136"/>
  <c r="K136"/>
  <c r="M136"/>
  <c r="N136"/>
  <c r="O136"/>
  <c r="J137"/>
  <c r="K137"/>
  <c r="M137"/>
  <c r="N137"/>
  <c r="O137"/>
  <c r="J138"/>
  <c r="K138"/>
  <c r="M138"/>
  <c r="N138"/>
  <c r="O138"/>
  <c r="J139"/>
  <c r="K139"/>
  <c r="M139"/>
  <c r="N139"/>
  <c r="O139"/>
  <c r="J140"/>
  <c r="K140"/>
  <c r="M140"/>
  <c r="N140"/>
  <c r="O140"/>
  <c r="J141"/>
  <c r="K141"/>
  <c r="M141"/>
  <c r="N141"/>
  <c r="O141"/>
  <c r="J142"/>
  <c r="K142"/>
  <c r="M142"/>
  <c r="N142"/>
  <c r="O142"/>
  <c r="J143"/>
  <c r="K143"/>
  <c r="M143"/>
  <c r="N143"/>
  <c r="O143"/>
  <c r="J144"/>
  <c r="K144"/>
  <c r="M144"/>
  <c r="N144"/>
  <c r="O144"/>
  <c r="J145"/>
  <c r="K145"/>
  <c r="M145"/>
  <c r="N145"/>
  <c r="O145"/>
  <c r="J146"/>
  <c r="K146"/>
  <c r="M146"/>
  <c r="N146"/>
  <c r="O146"/>
  <c r="J147"/>
  <c r="K147"/>
  <c r="M147"/>
  <c r="N147"/>
  <c r="O147"/>
  <c r="J148"/>
  <c r="K148"/>
  <c r="M148"/>
  <c r="N148"/>
  <c r="O148"/>
  <c r="J149"/>
  <c r="K149"/>
  <c r="M149"/>
  <c r="N149"/>
  <c r="O149"/>
  <c r="J150"/>
  <c r="K150"/>
  <c r="M150"/>
  <c r="N150"/>
  <c r="O150"/>
  <c r="J151"/>
  <c r="K151"/>
  <c r="M151"/>
  <c r="N151"/>
  <c r="O151"/>
  <c r="J152"/>
  <c r="K152"/>
  <c r="M152"/>
  <c r="N152"/>
  <c r="O152"/>
  <c r="J153"/>
  <c r="K153"/>
  <c r="M153"/>
  <c r="N153"/>
  <c r="O153"/>
  <c r="J154"/>
  <c r="K154"/>
  <c r="M154"/>
  <c r="N154"/>
  <c r="O154"/>
  <c r="J155"/>
  <c r="K155"/>
  <c r="M155"/>
  <c r="N155"/>
  <c r="O155"/>
  <c r="J156"/>
  <c r="K156"/>
  <c r="M156"/>
  <c r="N156"/>
  <c r="O156"/>
  <c r="M157"/>
  <c r="N157"/>
  <c r="O157"/>
  <c r="M158"/>
  <c r="N158"/>
  <c r="O158"/>
  <c r="M159"/>
  <c r="N159"/>
  <c r="O159"/>
  <c r="M160"/>
  <c r="N160"/>
  <c r="O160"/>
  <c r="J161"/>
  <c r="K161"/>
  <c r="M161"/>
  <c r="N161"/>
  <c r="O161"/>
  <c r="J162"/>
  <c r="K162"/>
  <c r="M162"/>
  <c r="N162"/>
  <c r="O162"/>
  <c r="J163"/>
  <c r="K163"/>
  <c r="M163"/>
  <c r="N163"/>
  <c r="O163"/>
  <c r="J164"/>
  <c r="K164"/>
  <c r="M164"/>
  <c r="N164"/>
  <c r="O164"/>
  <c r="M165"/>
  <c r="N165"/>
  <c r="O165"/>
  <c r="M166"/>
  <c r="N166"/>
  <c r="O166"/>
  <c r="J167"/>
  <c r="K167"/>
  <c r="M167"/>
  <c r="N167"/>
  <c r="O167"/>
  <c r="J168"/>
  <c r="K168"/>
  <c r="M168"/>
  <c r="N168"/>
  <c r="O168"/>
  <c r="J169"/>
  <c r="K169"/>
  <c r="M169"/>
  <c r="N169"/>
  <c r="O169"/>
  <c r="J170"/>
  <c r="K170"/>
  <c r="M170"/>
  <c r="N170"/>
  <c r="O170"/>
  <c r="M171"/>
  <c r="N171"/>
  <c r="O171"/>
  <c r="M172"/>
  <c r="N172"/>
  <c r="O172"/>
  <c r="M173"/>
  <c r="N173"/>
  <c r="O173"/>
  <c r="M174"/>
  <c r="N174"/>
  <c r="O174"/>
  <c r="M175"/>
  <c r="N175"/>
  <c r="O175"/>
  <c r="M176"/>
  <c r="N176"/>
  <c r="O176"/>
  <c r="J177"/>
  <c r="K177"/>
  <c r="M177"/>
  <c r="N177"/>
  <c r="O177"/>
  <c r="J178"/>
  <c r="K178"/>
  <c r="M178"/>
  <c r="N178"/>
  <c r="O178"/>
  <c r="J179"/>
  <c r="K179"/>
  <c r="M179"/>
  <c r="N179"/>
  <c r="O179"/>
  <c r="J180"/>
  <c r="K180"/>
  <c r="M180"/>
  <c r="N180"/>
  <c r="O180"/>
  <c r="M181"/>
  <c r="N181"/>
  <c r="O181"/>
  <c r="M182"/>
  <c r="N182"/>
  <c r="O182"/>
  <c r="M183"/>
  <c r="N183"/>
  <c r="O183"/>
  <c r="M184"/>
  <c r="N184"/>
  <c r="O184"/>
  <c r="J185"/>
  <c r="K185"/>
  <c r="M185"/>
  <c r="N185"/>
  <c r="O185"/>
  <c r="J186"/>
  <c r="K186"/>
  <c r="M186"/>
  <c r="N186"/>
  <c r="O186"/>
  <c r="J187"/>
  <c r="K187"/>
  <c r="M187"/>
  <c r="N187"/>
  <c r="O187"/>
  <c r="J188"/>
  <c r="K188"/>
  <c r="M188"/>
  <c r="N188"/>
  <c r="O188"/>
  <c r="J189"/>
  <c r="K189"/>
  <c r="M189"/>
  <c r="N189"/>
  <c r="O189"/>
  <c r="J190"/>
  <c r="K190"/>
  <c r="M190"/>
  <c r="N190"/>
  <c r="O190"/>
  <c r="J191"/>
  <c r="K191"/>
  <c r="M191"/>
  <c r="N191"/>
  <c r="O191"/>
  <c r="J192"/>
  <c r="K192"/>
  <c r="M192"/>
  <c r="N192"/>
  <c r="O192"/>
  <c r="J193"/>
  <c r="K193"/>
  <c r="M193"/>
  <c r="N193"/>
  <c r="O193"/>
  <c r="J194"/>
  <c r="K194"/>
  <c r="M194"/>
  <c r="N194"/>
  <c r="O194"/>
  <c r="J195"/>
  <c r="K195"/>
  <c r="M195"/>
  <c r="N195"/>
  <c r="O195"/>
  <c r="J196"/>
  <c r="K196"/>
  <c r="M196"/>
  <c r="N196"/>
  <c r="O196"/>
  <c r="J197"/>
  <c r="K197"/>
  <c r="M197"/>
  <c r="N197"/>
  <c r="O197"/>
  <c r="J198"/>
  <c r="K198"/>
  <c r="M198"/>
  <c r="N198"/>
  <c r="O198"/>
  <c r="J199"/>
  <c r="K199"/>
  <c r="M199"/>
  <c r="N199"/>
  <c r="O199"/>
  <c r="J200"/>
  <c r="K200"/>
  <c r="M200"/>
  <c r="N200"/>
  <c r="O200"/>
  <c r="J201"/>
  <c r="K201"/>
  <c r="M201"/>
  <c r="N201"/>
  <c r="O201"/>
  <c r="J202"/>
  <c r="K202"/>
  <c r="M202"/>
  <c r="N202"/>
  <c r="O202"/>
  <c r="J203"/>
  <c r="K203"/>
  <c r="M203"/>
  <c r="N203"/>
  <c r="O203"/>
  <c r="J204"/>
  <c r="K204"/>
  <c r="M204"/>
  <c r="N204"/>
  <c r="O204"/>
  <c r="J205"/>
  <c r="K205"/>
  <c r="M205"/>
  <c r="N205"/>
  <c r="O205"/>
  <c r="J206"/>
  <c r="K206"/>
  <c r="M206"/>
  <c r="N206"/>
  <c r="O206"/>
  <c r="J207"/>
  <c r="K207"/>
  <c r="M207"/>
  <c r="N207"/>
  <c r="O207"/>
  <c r="J208"/>
  <c r="K208"/>
  <c r="M208"/>
  <c r="N208"/>
  <c r="O208"/>
  <c r="J209"/>
  <c r="K209"/>
  <c r="M209"/>
  <c r="N209"/>
  <c r="O209"/>
  <c r="J210"/>
  <c r="K210"/>
  <c r="M210"/>
  <c r="N210"/>
  <c r="O210"/>
  <c r="J211"/>
  <c r="K211"/>
  <c r="M211"/>
  <c r="N211"/>
  <c r="O211"/>
  <c r="J212"/>
  <c r="K212"/>
  <c r="M212"/>
  <c r="N212"/>
  <c r="O212"/>
  <c r="J213"/>
  <c r="K213"/>
  <c r="M213"/>
  <c r="N213"/>
  <c r="O213"/>
  <c r="J214"/>
  <c r="K214"/>
  <c r="M214"/>
  <c r="N214"/>
  <c r="O214"/>
  <c r="J215"/>
  <c r="K215"/>
  <c r="M215"/>
  <c r="N215"/>
  <c r="O215"/>
  <c r="J216"/>
  <c r="K216"/>
  <c r="M216"/>
  <c r="N216"/>
  <c r="O216"/>
  <c r="J217"/>
  <c r="K217"/>
  <c r="M217"/>
  <c r="N217"/>
  <c r="O217"/>
  <c r="J218"/>
  <c r="K218"/>
  <c r="M218"/>
  <c r="N218"/>
  <c r="O218"/>
  <c r="J219"/>
  <c r="K219"/>
  <c r="M219"/>
  <c r="N219"/>
  <c r="O219"/>
  <c r="J220"/>
  <c r="K220"/>
  <c r="M220"/>
  <c r="N220"/>
  <c r="O220"/>
  <c r="J221"/>
  <c r="K221"/>
  <c r="M221"/>
  <c r="N221"/>
  <c r="O221"/>
  <c r="J222"/>
  <c r="K222"/>
  <c r="M222"/>
  <c r="N222"/>
  <c r="O222"/>
  <c r="J223"/>
  <c r="K223"/>
  <c r="M223"/>
  <c r="N223"/>
  <c r="O223"/>
  <c r="J224"/>
  <c r="K224"/>
  <c r="M224"/>
  <c r="N224"/>
  <c r="O224"/>
  <c r="J225"/>
  <c r="K225"/>
  <c r="M225"/>
  <c r="N225"/>
  <c r="O225"/>
  <c r="J226"/>
  <c r="K226"/>
  <c r="M226"/>
  <c r="N226"/>
  <c r="O226"/>
  <c r="J227"/>
  <c r="K227"/>
  <c r="M227"/>
  <c r="N227"/>
  <c r="O227"/>
  <c r="J228"/>
  <c r="K228"/>
  <c r="M228"/>
  <c r="N228"/>
  <c r="O228"/>
  <c r="J229"/>
  <c r="K229"/>
  <c r="M229"/>
  <c r="N229"/>
  <c r="O229"/>
  <c r="J230"/>
  <c r="K230"/>
  <c r="M230"/>
  <c r="N230"/>
  <c r="O230"/>
  <c r="J231"/>
  <c r="K231"/>
  <c r="M231"/>
  <c r="N231"/>
  <c r="O231"/>
  <c r="J232"/>
  <c r="K232"/>
  <c r="M232"/>
  <c r="N232"/>
  <c r="O232"/>
  <c r="J233"/>
  <c r="K233"/>
  <c r="M233"/>
  <c r="N233"/>
  <c r="O233"/>
  <c r="J234"/>
  <c r="K234"/>
  <c r="M234"/>
  <c r="N234"/>
  <c r="O234"/>
  <c r="J235"/>
  <c r="K235"/>
  <c r="M235"/>
  <c r="N235"/>
  <c r="O235"/>
  <c r="J236"/>
  <c r="K236"/>
  <c r="M236"/>
  <c r="N236"/>
  <c r="O236"/>
  <c r="J237"/>
  <c r="K237"/>
  <c r="M237"/>
  <c r="N237"/>
  <c r="O237"/>
  <c r="J238"/>
  <c r="K238"/>
  <c r="M238"/>
  <c r="N238"/>
  <c r="O238"/>
  <c r="J239"/>
  <c r="K239"/>
  <c r="M239"/>
  <c r="N239"/>
  <c r="O239"/>
  <c r="J240"/>
  <c r="K240"/>
  <c r="M240"/>
  <c r="N240"/>
  <c r="O240"/>
  <c r="J241"/>
  <c r="K241"/>
  <c r="M241"/>
  <c r="N241"/>
  <c r="O241"/>
  <c r="J242"/>
  <c r="K242"/>
  <c r="M242"/>
  <c r="N242"/>
  <c r="O242"/>
  <c r="J243"/>
  <c r="K243"/>
  <c r="M243"/>
  <c r="N243"/>
  <c r="O243"/>
  <c r="J244"/>
  <c r="K244"/>
  <c r="M244"/>
  <c r="N244"/>
  <c r="O244"/>
  <c r="J245"/>
  <c r="K245"/>
  <c r="M245"/>
  <c r="N245"/>
  <c r="O245"/>
  <c r="J246"/>
  <c r="K246"/>
  <c r="M246"/>
  <c r="N246"/>
  <c r="O246"/>
  <c r="J247"/>
  <c r="K247"/>
  <c r="M247"/>
  <c r="N247"/>
  <c r="O247"/>
  <c r="J248"/>
  <c r="K248"/>
  <c r="M248"/>
  <c r="N248"/>
  <c r="O248"/>
  <c r="J249"/>
  <c r="K249"/>
  <c r="M249"/>
  <c r="N249"/>
  <c r="O249"/>
  <c r="J250"/>
  <c r="K250"/>
  <c r="M250"/>
  <c r="N250"/>
  <c r="O250"/>
  <c r="J251"/>
  <c r="K251"/>
  <c r="M251"/>
  <c r="N251"/>
  <c r="O251"/>
  <c r="J252"/>
  <c r="K252"/>
  <c r="M252"/>
  <c r="N252"/>
  <c r="O252"/>
  <c r="K6" i="3" l="1"/>
  <c r="S6" s="1"/>
  <c r="H6"/>
  <c r="L6" s="1"/>
  <c r="T6" s="1"/>
  <c r="K10"/>
  <c r="S10" s="1"/>
  <c r="H10"/>
  <c r="L10" s="1"/>
  <c r="T10" s="1"/>
  <c r="K18"/>
  <c r="H18"/>
  <c r="L18" s="1"/>
  <c r="S18" s="1"/>
  <c r="K22"/>
  <c r="H22"/>
  <c r="L22" s="1"/>
  <c r="S22" s="1"/>
  <c r="K26"/>
  <c r="H26"/>
  <c r="L26" s="1"/>
  <c r="S26" s="1"/>
  <c r="R18"/>
  <c r="S19"/>
  <c r="R22"/>
  <c r="S23"/>
  <c r="R26"/>
  <c r="K4"/>
  <c r="S4" s="1"/>
  <c r="H4"/>
  <c r="L4" s="1"/>
  <c r="T4" s="1"/>
  <c r="K8"/>
  <c r="S8" s="1"/>
  <c r="H8"/>
  <c r="L8" s="1"/>
  <c r="T8" s="1"/>
  <c r="K12"/>
  <c r="S12" s="1"/>
  <c r="H12"/>
  <c r="L12" s="1"/>
  <c r="T12" s="1"/>
  <c r="K20"/>
  <c r="H20"/>
  <c r="L20" s="1"/>
  <c r="S20" s="1"/>
  <c r="K24"/>
  <c r="H24"/>
  <c r="L24" s="1"/>
  <c r="S24" s="1"/>
  <c r="R20"/>
  <c r="S21"/>
  <c r="R24"/>
  <c r="S25"/>
  <c r="J4"/>
  <c r="R4" s="1"/>
  <c r="K5"/>
  <c r="S5" s="1"/>
  <c r="J6"/>
  <c r="R6" s="1"/>
  <c r="K7"/>
  <c r="S7" s="1"/>
  <c r="J8"/>
  <c r="R8" s="1"/>
  <c r="K9"/>
  <c r="S9" s="1"/>
  <c r="J10"/>
  <c r="R10" s="1"/>
  <c r="K11"/>
  <c r="S11" s="1"/>
  <c r="J12"/>
  <c r="R12" s="1"/>
  <c r="J18"/>
  <c r="Q18" s="1"/>
  <c r="K19"/>
  <c r="R19" s="1"/>
  <c r="J20"/>
  <c r="Q20" s="1"/>
  <c r="K21"/>
  <c r="R21"/>
  <c r="J22"/>
  <c r="Q22" s="1"/>
  <c r="K23"/>
  <c r="R23" s="1"/>
  <c r="J24"/>
  <c r="Q24" s="1"/>
  <c r="K25"/>
  <c r="R25"/>
  <c r="J26"/>
  <c r="Q26" s="1"/>
  <c r="Q19"/>
  <c r="Q21"/>
  <c r="Q23"/>
  <c r="Q25"/>
  <c r="Q27" l="1"/>
  <c r="T13"/>
  <c r="R27"/>
  <c r="R13"/>
  <c r="S13"/>
  <c r="S27"/>
</calcChain>
</file>

<file path=xl/comments1.xml><?xml version="1.0" encoding="utf-8"?>
<comments xmlns="http://schemas.openxmlformats.org/spreadsheetml/2006/main">
  <authors>
    <author>Гена</author>
  </authors>
  <commentList>
    <comment ref="B1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Нромер по порядку </t>
        </r>
      </text>
    </comment>
    <comment ref="C1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Аббревиатура Теста </t>
        </r>
      </text>
    </comment>
    <comment ref="E1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Количество Контрольных Измерений </t>
        </r>
      </text>
    </comment>
    <comment ref="F1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Коэфициент Вариации </t>
        </r>
      </text>
    </comment>
    <comment ref="G1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Аналитическое Смещение </t>
        </r>
      </text>
    </comment>
    <comment ref="H1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ВнутриИндивидуальная Биологическая Вариация </t>
        </r>
      </text>
    </comment>
    <comment ref="I1" authorId="0">
      <text>
        <r>
          <rPr>
            <b/>
            <sz val="12"/>
            <color indexed="81"/>
            <rFont val="Tahoma"/>
            <family val="2"/>
            <charset val="204"/>
          </rPr>
          <t>МежИндивидуальная Биологическая Вариация</t>
        </r>
      </text>
    </comment>
    <comment ref="J1" authorId="0">
      <text>
        <r>
          <rPr>
            <b/>
            <sz val="12"/>
            <color indexed="81"/>
            <rFont val="Tahoma"/>
            <family val="2"/>
            <charset val="204"/>
          </rPr>
          <t>Индекс Индивидуальности</t>
        </r>
      </text>
    </comment>
    <comment ref="K1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Коэфициент Критической Разницы </t>
        </r>
      </text>
    </comment>
    <comment ref="L1" authorId="0">
      <text>
        <r>
          <rPr>
            <b/>
            <sz val="12"/>
            <color indexed="81"/>
            <rFont val="Tahoma"/>
            <family val="2"/>
            <charset val="204"/>
          </rPr>
          <t>Допустимая Общая Ошибка Определения Аналита</t>
        </r>
      </text>
    </comment>
    <comment ref="M1" authorId="0">
      <text>
        <r>
          <rPr>
            <b/>
            <sz val="12"/>
            <color indexed="81"/>
            <rFont val="Tahoma"/>
            <family val="2"/>
            <charset val="204"/>
          </rPr>
          <t>Сигма-Метрика</t>
        </r>
      </text>
    </comment>
    <comment ref="N1" authorId="0">
      <text>
        <r>
          <rPr>
            <b/>
            <sz val="12"/>
            <color indexed="81"/>
            <rFont val="Tahoma"/>
            <family val="2"/>
            <charset val="204"/>
          </rPr>
          <t>Неопределённость Измерения,выраженная в виде %RootMeanSquareDeviation(%RMSD)</t>
        </r>
      </text>
    </comment>
    <comment ref="O1" authorId="0">
      <text>
        <r>
          <rPr>
            <b/>
            <sz val="12"/>
            <color indexed="81"/>
            <rFont val="Tahoma"/>
            <family val="2"/>
            <charset val="204"/>
          </rPr>
          <t>Рекомендуемые Контрольные Правила</t>
        </r>
      </text>
    </comment>
  </commentList>
</comments>
</file>

<file path=xl/comments2.xml><?xml version="1.0" encoding="utf-8"?>
<comments xmlns="http://schemas.openxmlformats.org/spreadsheetml/2006/main">
  <authors>
    <author>Гена</author>
  </authors>
  <commentList>
    <comment ref="B1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Биологическая Вариация </t>
        </r>
      </text>
    </comment>
    <comment ref="F1" authorId="0">
      <text>
        <r>
          <rPr>
            <b/>
            <sz val="12"/>
            <color indexed="81"/>
            <rFont val="Tahoma"/>
            <family val="2"/>
            <charset val="204"/>
          </rPr>
          <t>Минимальные Требования к Аналитическому Качеству Ricos et al</t>
        </r>
      </text>
    </comment>
    <comment ref="I1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Желаемые Требования к Аналитическому Качеству Ricos et al </t>
        </r>
      </text>
    </comment>
    <comment ref="L1" authorId="0">
      <text>
        <r>
          <rPr>
            <b/>
            <sz val="12"/>
            <color indexed="81"/>
            <rFont val="Tahoma"/>
            <family val="2"/>
            <charset val="204"/>
          </rPr>
          <t>Оптимальные Требования к Аналитическому Качеству Ricos et al</t>
        </r>
      </text>
    </comment>
    <comment ref="O1" authorId="0">
      <text>
        <r>
          <rPr>
            <b/>
            <sz val="12"/>
            <color indexed="81"/>
            <rFont val="Tahoma"/>
            <family val="2"/>
            <charset val="204"/>
          </rPr>
          <t>Требования к Аналитическому Качеству Приказа N45 МинЗдрава РФ от 07.02.2000 года.</t>
        </r>
      </text>
    </comment>
    <comment ref="R1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Требования к Аналитическому Качеству Немецкого Федерального Медицинского Совета </t>
        </r>
      </text>
    </comment>
    <comment ref="S1" authorId="0">
      <text>
        <r>
          <rPr>
            <b/>
            <sz val="12"/>
            <color indexed="81"/>
            <rFont val="Tahoma"/>
            <family val="2"/>
            <charset val="204"/>
          </rPr>
          <t>Требования к Аналитическому Качеству Поправок в Развитие Медицинских Лабораторий США</t>
        </r>
      </text>
    </comment>
    <comment ref="T1" authorId="0">
      <text>
        <r>
          <rPr>
            <b/>
            <sz val="12"/>
            <color indexed="81"/>
            <rFont val="Tahoma"/>
            <family val="2"/>
            <charset val="204"/>
          </rPr>
          <t>Требования к Аналитическому Качеству Королевсеой Коллегии Патологов АвстралАзии</t>
        </r>
      </text>
    </comment>
    <comment ref="B2" authorId="0">
      <text>
        <r>
          <rPr>
            <b/>
            <sz val="12"/>
            <color indexed="81"/>
            <rFont val="Tahoma"/>
            <family val="2"/>
            <charset val="204"/>
          </rPr>
          <t>Номер по Порядку</t>
        </r>
      </text>
    </comment>
    <comment ref="C2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Аббревиатура Теста </t>
        </r>
      </text>
    </comment>
    <comment ref="D2" authorId="0">
      <text>
        <r>
          <rPr>
            <b/>
            <sz val="12"/>
            <color indexed="81"/>
            <rFont val="Tahoma"/>
            <family val="2"/>
            <charset val="204"/>
          </rPr>
          <t>ВнутриИндивидуальная Биологическая Вариабельность</t>
        </r>
      </text>
    </comment>
    <comment ref="E2" authorId="0">
      <text>
        <r>
          <rPr>
            <b/>
            <sz val="12"/>
            <color indexed="81"/>
            <rFont val="Tahoma"/>
            <family val="2"/>
            <charset val="204"/>
          </rPr>
          <t>МежИндивидуальная Биологическая Вариабельность</t>
        </r>
      </text>
    </comment>
    <comment ref="F2" authorId="0">
      <text>
        <r>
          <rPr>
            <b/>
            <sz val="12"/>
            <color indexed="81"/>
            <rFont val="Tahoma"/>
            <family val="2"/>
            <charset val="204"/>
          </rPr>
          <t>Допустимая Величина Случайной Ошибки</t>
        </r>
      </text>
    </comment>
    <comment ref="G2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Допустимая Величина Систематической Ошибки </t>
        </r>
      </text>
    </comment>
    <comment ref="H2" authorId="0">
      <text>
        <r>
          <rPr>
            <b/>
            <sz val="12"/>
            <color indexed="81"/>
            <rFont val="Tahoma"/>
            <family val="2"/>
            <charset val="204"/>
          </rPr>
          <t>Допустимая Величина Общей Ошибки</t>
        </r>
      </text>
    </comment>
    <comment ref="I2" authorId="0">
      <text>
        <r>
          <rPr>
            <b/>
            <sz val="12"/>
            <color indexed="81"/>
            <rFont val="Tahoma"/>
            <family val="2"/>
            <charset val="204"/>
          </rPr>
          <t>Допустимая Величина Случайной Ошибки</t>
        </r>
      </text>
    </comment>
    <comment ref="J2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Допустимая Величина Систематической Ошибки </t>
        </r>
      </text>
    </comment>
    <comment ref="K2" authorId="0">
      <text>
        <r>
          <rPr>
            <b/>
            <sz val="12"/>
            <color indexed="81"/>
            <rFont val="Tahoma"/>
            <family val="2"/>
            <charset val="204"/>
          </rPr>
          <t>Допустимая Величина Общей Ошибки</t>
        </r>
      </text>
    </comment>
    <comment ref="L2" authorId="0">
      <text>
        <r>
          <rPr>
            <b/>
            <sz val="12"/>
            <color indexed="81"/>
            <rFont val="Tahoma"/>
            <family val="2"/>
            <charset val="204"/>
          </rPr>
          <t>Допустимая Величина Случайной Ошибки</t>
        </r>
      </text>
    </comment>
    <comment ref="M2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Допустимая Величина Систематической Ошибки </t>
        </r>
      </text>
    </comment>
    <comment ref="N2" authorId="0">
      <text>
        <r>
          <rPr>
            <b/>
            <sz val="12"/>
            <color indexed="81"/>
            <rFont val="Tahoma"/>
            <family val="2"/>
            <charset val="204"/>
          </rPr>
          <t>Допустимая Величина Общей Ошибки</t>
        </r>
      </text>
    </comment>
    <comment ref="O2" authorId="0">
      <text>
        <r>
          <rPr>
            <b/>
            <sz val="12"/>
            <color indexed="81"/>
            <rFont val="Tahoma"/>
            <family val="2"/>
            <charset val="204"/>
          </rPr>
          <t>Допустимая Величина Случайной Ошибки</t>
        </r>
      </text>
    </comment>
    <comment ref="P2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Допустимая Величина Систематической Ошибки </t>
        </r>
      </text>
    </comment>
    <comment ref="Q2" authorId="0">
      <text>
        <r>
          <rPr>
            <b/>
            <sz val="12"/>
            <color indexed="81"/>
            <rFont val="Tahoma"/>
            <family val="2"/>
            <charset val="204"/>
          </rPr>
          <t>Допустимая Величина Общей Ошибки</t>
        </r>
      </text>
    </comment>
    <comment ref="R2" authorId="0">
      <text>
        <r>
          <rPr>
            <b/>
            <sz val="12"/>
            <color indexed="81"/>
            <rFont val="Tahoma"/>
            <family val="2"/>
            <charset val="204"/>
          </rPr>
          <t>Допустимая Величина Общей Ошибки</t>
        </r>
      </text>
    </comment>
    <comment ref="S2" authorId="0">
      <text>
        <r>
          <rPr>
            <b/>
            <sz val="12"/>
            <color indexed="81"/>
            <rFont val="Tahoma"/>
            <family val="2"/>
            <charset val="204"/>
          </rPr>
          <t>Допустимая Величина Общей Ошибки</t>
        </r>
      </text>
    </comment>
    <comment ref="T2" authorId="0">
      <text>
        <r>
          <rPr>
            <b/>
            <sz val="12"/>
            <color indexed="81"/>
            <rFont val="Tahoma"/>
            <family val="2"/>
            <charset val="204"/>
          </rPr>
          <t>Допустимая Величина Общей Ошибки</t>
        </r>
      </text>
    </comment>
  </commentList>
</comments>
</file>

<file path=xl/comments3.xml><?xml version="1.0" encoding="utf-8"?>
<comments xmlns="http://schemas.openxmlformats.org/spreadsheetml/2006/main">
  <authors>
    <author>Гена</author>
    <author>User</author>
  </authors>
  <commentList>
    <comment ref="B2" authorId="0">
      <text>
        <r>
          <rPr>
            <b/>
            <sz val="12"/>
            <color indexed="81"/>
            <rFont val="Tahoma"/>
            <family val="2"/>
            <charset val="204"/>
          </rPr>
          <t>Контрольные Правила и Генерируемые ими Вероятности Ложных Выбраковок Аналитических Серий (Pfr)</t>
        </r>
      </text>
    </comment>
    <comment ref="E2" authorId="1">
      <text>
        <r>
          <rPr>
            <b/>
            <sz val="12"/>
            <color indexed="81"/>
            <rFont val="Tahoma"/>
            <family val="2"/>
            <charset val="204"/>
          </rPr>
          <t>Количество Аналитических серий</t>
        </r>
      </text>
    </comment>
    <comment ref="I2" authorId="1">
      <text>
        <r>
          <rPr>
            <b/>
            <sz val="12"/>
            <color indexed="81"/>
            <rFont val="Tahoma"/>
            <family val="2"/>
            <charset val="204"/>
          </rPr>
          <t>Количество Дополнительных Аналитических Серий, вследствие их ложного отброса (Pfr) Контрольными Правилами.</t>
        </r>
      </text>
    </comment>
    <comment ref="P2" authorId="1">
      <text>
        <r>
          <rPr>
            <b/>
            <sz val="12"/>
            <color indexed="81"/>
            <rFont val="Tahoma"/>
            <family val="2"/>
            <charset val="204"/>
          </rPr>
          <t>Стоимость издержек вследствие исследования дополнительных(повторных) аналитических серий, состоящих из образцов пациентов и контрольных образцов.</t>
        </r>
      </text>
    </comment>
    <comment ref="E3" authorId="1">
      <text>
        <r>
          <rPr>
            <b/>
            <sz val="12"/>
            <color indexed="81"/>
            <rFont val="Tahoma"/>
            <family val="2"/>
            <charset val="204"/>
          </rPr>
          <t>Количество Аналитических серий в день.</t>
        </r>
      </text>
    </comment>
    <comment ref="F3" authorId="1">
      <text>
        <r>
          <rPr>
            <b/>
            <sz val="12"/>
            <color indexed="81"/>
            <rFont val="Tahoma"/>
            <family val="2"/>
            <charset val="204"/>
          </rPr>
          <t>Количество Аналитических Серий в неделю.</t>
        </r>
      </text>
    </comment>
    <comment ref="G3" authorId="1">
      <text>
        <r>
          <rPr>
            <b/>
            <sz val="12"/>
            <color indexed="81"/>
            <rFont val="Tahoma"/>
            <family val="2"/>
            <charset val="204"/>
          </rPr>
          <t>Количество Аналитических Серий в месяц.</t>
        </r>
      </text>
    </comment>
    <comment ref="H3" authorId="1">
      <text>
        <r>
          <rPr>
            <b/>
            <sz val="12"/>
            <color indexed="81"/>
            <rFont val="Tahoma"/>
            <family val="2"/>
            <charset val="204"/>
          </rPr>
          <t>Количество Аналитических Серий в год.</t>
        </r>
      </text>
    </comment>
    <comment ref="I3" authorId="1">
      <text>
        <r>
          <rPr>
            <b/>
            <sz val="12"/>
            <color indexed="81"/>
            <rFont val="Tahoma"/>
            <family val="2"/>
            <charset val="204"/>
          </rPr>
          <t>Дополнительные Аналитические Серии в День.</t>
        </r>
      </text>
    </comment>
    <comment ref="J3" authorId="1">
      <text>
        <r>
          <rPr>
            <b/>
            <sz val="12"/>
            <color indexed="81"/>
            <rFont val="Tahoma"/>
            <family val="2"/>
            <charset val="204"/>
          </rPr>
          <t>Дополнительные  Аналитические Серии в неделю.</t>
        </r>
      </text>
    </comment>
    <comment ref="K3" authorId="1">
      <text>
        <r>
          <rPr>
            <b/>
            <sz val="12"/>
            <color indexed="81"/>
            <rFont val="Tahoma"/>
            <family val="2"/>
            <charset val="204"/>
          </rPr>
          <t>Дополнительные Аналитические серии в месяц.</t>
        </r>
      </text>
    </comment>
    <comment ref="L3" authorId="1">
      <text>
        <r>
          <rPr>
            <b/>
            <sz val="12"/>
            <color indexed="81"/>
            <rFont val="Tahoma"/>
            <family val="2"/>
            <charset val="204"/>
          </rPr>
          <t>Дополнительные Аналитические Серии в год.</t>
        </r>
      </text>
    </comment>
    <comment ref="M3" authorId="1">
      <text>
        <r>
          <rPr>
            <b/>
            <sz val="12"/>
            <color indexed="81"/>
            <rFont val="Tahoma"/>
            <family val="2"/>
            <charset val="204"/>
          </rPr>
          <t>Количество тестов в Образце, контролируемых данной СпКК.</t>
        </r>
      </text>
    </comment>
    <comment ref="N3" authorId="1">
      <text>
        <r>
          <rPr>
            <b/>
            <sz val="12"/>
            <color indexed="81"/>
            <rFont val="Tahoma"/>
            <family val="2"/>
            <charset val="204"/>
          </rPr>
          <t xml:space="preserve">Количество Уровней Контрольного Метериала. </t>
        </r>
      </text>
    </comment>
    <comment ref="O3" authorId="1">
      <text>
        <r>
          <rPr>
            <b/>
            <sz val="12"/>
            <color indexed="81"/>
            <rFont val="Tahoma"/>
            <family val="2"/>
            <charset val="204"/>
          </rPr>
          <t xml:space="preserve">Количество проб в аналитической серии с тестами, контролируемыми данной СпКК. </t>
        </r>
      </text>
    </comment>
    <comment ref="P3" authorId="1">
      <text>
        <r>
          <rPr>
            <b/>
            <sz val="12"/>
            <color indexed="81"/>
            <rFont val="Tahoma"/>
            <family val="2"/>
            <charset val="204"/>
          </rPr>
          <t xml:space="preserve">Стоимость исследования теста(ов), контролируемых данной СпКК. </t>
        </r>
      </text>
    </comment>
    <comment ref="Q3" authorId="1">
      <text>
        <r>
          <rPr>
            <b/>
            <sz val="12"/>
            <color indexed="81"/>
            <rFont val="Tahoma"/>
            <family val="2"/>
            <charset val="204"/>
          </rPr>
          <t xml:space="preserve">Стоимость исследования Аналитичесой серии с тестом(ами), контролируемыми данной СпКК. </t>
        </r>
      </text>
    </comment>
    <comment ref="R3" authorId="1">
      <text>
        <r>
          <rPr>
            <b/>
            <sz val="12"/>
            <color indexed="81"/>
            <rFont val="Tahoma"/>
            <family val="2"/>
            <charset val="204"/>
          </rPr>
          <t>Стоимость Дополнительных аналитических серий за неделю.</t>
        </r>
      </text>
    </comment>
    <comment ref="S3" authorId="1">
      <text>
        <r>
          <rPr>
            <b/>
            <sz val="12"/>
            <color indexed="81"/>
            <rFont val="Tahoma"/>
            <family val="2"/>
            <charset val="204"/>
          </rPr>
          <t>Стоимость дополнительных аналитических серий за месяц.</t>
        </r>
      </text>
    </comment>
    <comment ref="T3" authorId="1">
      <text>
        <r>
          <rPr>
            <b/>
            <sz val="12"/>
            <color indexed="81"/>
            <rFont val="Tahoma"/>
            <family val="2"/>
            <charset val="204"/>
          </rPr>
          <t>Стоимость дополнительных аналитических серий за год.</t>
        </r>
      </text>
    </comment>
    <comment ref="B16" authorId="0">
      <text>
        <r>
          <rPr>
            <b/>
            <sz val="12"/>
            <color indexed="81"/>
            <rFont val="Tahoma"/>
            <family val="2"/>
            <charset val="204"/>
          </rPr>
          <t>Контрольные Правила и Генерируемые ими Вероятности Ложных Выбраковок Аналитических Серий (Pfr)</t>
        </r>
      </text>
    </comment>
    <comment ref="E16" authorId="1">
      <text>
        <r>
          <rPr>
            <b/>
            <sz val="12"/>
            <color indexed="81"/>
            <rFont val="Tahoma"/>
            <family val="2"/>
            <charset val="204"/>
          </rPr>
          <t>Количество Аналитических серий</t>
        </r>
      </text>
    </comment>
    <comment ref="I16" authorId="1">
      <text>
        <r>
          <rPr>
            <b/>
            <sz val="12"/>
            <color indexed="81"/>
            <rFont val="Tahoma"/>
            <family val="2"/>
            <charset val="204"/>
          </rPr>
          <t>Количество Дополнительных Аналитических Серий, вследствие их ложного отброса (Pfr) Контрольными Правилами.</t>
        </r>
      </text>
    </comment>
    <comment ref="O16" authorId="1">
      <text>
        <r>
          <rPr>
            <b/>
            <sz val="12"/>
            <color indexed="81"/>
            <rFont val="Tahoma"/>
            <family val="2"/>
            <charset val="204"/>
          </rPr>
          <t>Стоимость издержек вследствие иследования дополнительных аналитических серий, состоящих только из контрольных образцов.</t>
        </r>
      </text>
    </comment>
    <comment ref="M17" authorId="1">
      <text>
        <r>
          <rPr>
            <b/>
            <sz val="12"/>
            <color indexed="81"/>
            <rFont val="Tahoma"/>
            <family val="2"/>
            <charset val="204"/>
          </rPr>
          <t xml:space="preserve">Количество тестов в Образце, контролируемых данной СпКК. </t>
        </r>
      </text>
    </comment>
    <comment ref="N17" authorId="1">
      <text>
        <r>
          <rPr>
            <b/>
            <sz val="12"/>
            <color indexed="81"/>
            <rFont val="Tahoma"/>
            <family val="2"/>
            <charset val="204"/>
          </rPr>
          <t xml:space="preserve">Количество Уровней Контрольного Метериала. </t>
        </r>
      </text>
    </comment>
    <comment ref="O17" authorId="1">
      <text>
        <r>
          <rPr>
            <b/>
            <sz val="12"/>
            <color indexed="81"/>
            <rFont val="Tahoma"/>
            <family val="2"/>
            <charset val="204"/>
          </rPr>
          <t>Стоимость исследования одного контрольного материала.</t>
        </r>
        <r>
          <rPr>
            <sz val="12"/>
            <color indexed="81"/>
            <rFont val="Tahoma"/>
            <family val="2"/>
            <charset val="204"/>
          </rPr>
          <t xml:space="preserve"> </t>
        </r>
      </text>
    </comment>
    <comment ref="P17" authorId="1">
      <text>
        <r>
          <rPr>
            <b/>
            <sz val="12"/>
            <color indexed="81"/>
            <rFont val="Tahoma"/>
            <family val="2"/>
            <charset val="204"/>
          </rPr>
          <t xml:space="preserve">Стоимость исследования  контрольных материалов. </t>
        </r>
      </text>
    </comment>
    <comment ref="Q17" authorId="1">
      <text>
        <r>
          <rPr>
            <b/>
            <sz val="12"/>
            <color indexed="81"/>
            <rFont val="Tahoma"/>
            <family val="2"/>
            <charset val="204"/>
          </rPr>
          <t>Стоимость Дополнительного исследования контрольных проб за неделю.</t>
        </r>
      </text>
    </comment>
    <comment ref="R17" authorId="1">
      <text>
        <r>
          <rPr>
            <b/>
            <sz val="12"/>
            <color indexed="81"/>
            <rFont val="Tahoma"/>
            <family val="2"/>
            <charset val="204"/>
          </rPr>
          <t>Стоимость Дополнительного исследования контрольных проб за месяц.</t>
        </r>
      </text>
    </comment>
    <comment ref="S17" authorId="1">
      <text>
        <r>
          <rPr>
            <b/>
            <sz val="12"/>
            <color indexed="81"/>
            <rFont val="Tahoma"/>
            <family val="2"/>
            <charset val="204"/>
          </rPr>
          <t>Стоимость Дополнительного исследования контрольных проб за год.</t>
        </r>
      </text>
    </comment>
  </commentList>
</comments>
</file>

<file path=xl/sharedStrings.xml><?xml version="1.0" encoding="utf-8"?>
<sst xmlns="http://schemas.openxmlformats.org/spreadsheetml/2006/main" count="488" uniqueCount="189">
  <si>
    <t>MPV</t>
  </si>
  <si>
    <t>PLT</t>
  </si>
  <si>
    <t>BASO#</t>
  </si>
  <si>
    <t>EOS#</t>
  </si>
  <si>
    <t>NEUT#</t>
  </si>
  <si>
    <t>MON#</t>
  </si>
  <si>
    <t>LYM#</t>
  </si>
  <si>
    <t>BASO%</t>
  </si>
  <si>
    <t>EOS%</t>
  </si>
  <si>
    <t>NEUT%</t>
  </si>
  <si>
    <t>MON%</t>
  </si>
  <si>
    <t>LYM%</t>
  </si>
  <si>
    <t>WBC</t>
  </si>
  <si>
    <t>RDW</t>
  </si>
  <si>
    <t>MCHC</t>
  </si>
  <si>
    <t>MCH</t>
  </si>
  <si>
    <t>MCV</t>
  </si>
  <si>
    <t>HCT</t>
  </si>
  <si>
    <t>HB</t>
  </si>
  <si>
    <t>RBC</t>
  </si>
  <si>
    <t>FIB</t>
  </si>
  <si>
    <t>PT</t>
  </si>
  <si>
    <t>APTT</t>
  </si>
  <si>
    <t>P1NP</t>
  </si>
  <si>
    <t>hCT</t>
  </si>
  <si>
    <t>VitD3</t>
  </si>
  <si>
    <t>OST</t>
  </si>
  <si>
    <t>PTH</t>
  </si>
  <si>
    <t>HGH</t>
  </si>
  <si>
    <t>IgE</t>
  </si>
  <si>
    <t>ACTH</t>
  </si>
  <si>
    <t>C-PEP</t>
  </si>
  <si>
    <t>INS</t>
  </si>
  <si>
    <t>B12</t>
  </si>
  <si>
    <t>FER</t>
  </si>
  <si>
    <t>FOL</t>
  </si>
  <si>
    <t>NSE</t>
  </si>
  <si>
    <t>fPSA</t>
  </si>
  <si>
    <t>C21-1</t>
  </si>
  <si>
    <t>PSA</t>
  </si>
  <si>
    <t>CEA</t>
  </si>
  <si>
    <t>CA19-9</t>
  </si>
  <si>
    <t>CA15-3</t>
  </si>
  <si>
    <t>CA125</t>
  </si>
  <si>
    <t>AFP</t>
  </si>
  <si>
    <t>CORT</t>
  </si>
  <si>
    <t>PAPP-A</t>
  </si>
  <si>
    <t>17PRG</t>
  </si>
  <si>
    <t>PROG</t>
  </si>
  <si>
    <t>HCG</t>
  </si>
  <si>
    <t>E2</t>
  </si>
  <si>
    <t>SHBG</t>
  </si>
  <si>
    <t>DHEAs</t>
  </si>
  <si>
    <t>TESTO</t>
  </si>
  <si>
    <t>LH</t>
  </si>
  <si>
    <t>FSH</t>
  </si>
  <si>
    <t>PRL</t>
  </si>
  <si>
    <t>Tg</t>
  </si>
  <si>
    <t>a-Tg</t>
  </si>
  <si>
    <t>a-TPO</t>
  </si>
  <si>
    <t>FT3</t>
  </si>
  <si>
    <t>T3</t>
  </si>
  <si>
    <t>FT4</t>
  </si>
  <si>
    <t>T4</t>
  </si>
  <si>
    <t>TSH</t>
  </si>
  <si>
    <t>α2MG</t>
  </si>
  <si>
    <t>D-Dim</t>
  </si>
  <si>
    <t>AT III</t>
  </si>
  <si>
    <t>VpA</t>
  </si>
  <si>
    <t>TSF</t>
  </si>
  <si>
    <t>FRA</t>
  </si>
  <si>
    <t>HbA1c</t>
  </si>
  <si>
    <t>Apo B</t>
  </si>
  <si>
    <t>Apo A1</t>
  </si>
  <si>
    <t>IgG</t>
  </si>
  <si>
    <t>IgM</t>
  </si>
  <si>
    <t>IgA</t>
  </si>
  <si>
    <t>C4</t>
  </si>
  <si>
    <t>C3с</t>
  </si>
  <si>
    <t>Hap</t>
  </si>
  <si>
    <t>RF</t>
  </si>
  <si>
    <t>CRP</t>
  </si>
  <si>
    <t>ASLO</t>
  </si>
  <si>
    <t>Ca++</t>
  </si>
  <si>
    <t>Cl</t>
  </si>
  <si>
    <t>Na</t>
  </si>
  <si>
    <t>K</t>
  </si>
  <si>
    <t>CK-MB</t>
  </si>
  <si>
    <t>CK</t>
  </si>
  <si>
    <t>p-AMY</t>
  </si>
  <si>
    <t>UA</t>
  </si>
  <si>
    <t>LDL</t>
  </si>
  <si>
    <t>HDL</t>
  </si>
  <si>
    <t>TG</t>
  </si>
  <si>
    <t>Chol</t>
  </si>
  <si>
    <t>TP</t>
  </si>
  <si>
    <t>Phos</t>
  </si>
  <si>
    <t>LIP</t>
  </si>
  <si>
    <t>GGT</t>
  </si>
  <si>
    <t>LDH</t>
  </si>
  <si>
    <t>GLU</t>
  </si>
  <si>
    <t>BT</t>
  </si>
  <si>
    <t>BD</t>
  </si>
  <si>
    <t xml:space="preserve">CRE </t>
  </si>
  <si>
    <t>IRON</t>
  </si>
  <si>
    <t>MG</t>
  </si>
  <si>
    <t>CHE</t>
  </si>
  <si>
    <t>Ca</t>
  </si>
  <si>
    <t>UREA</t>
  </si>
  <si>
    <t>AST</t>
  </si>
  <si>
    <t>AMY</t>
  </si>
  <si>
    <t>ALT</t>
  </si>
  <si>
    <t>ALP</t>
  </si>
  <si>
    <t>ALB</t>
  </si>
  <si>
    <t>RCPA</t>
  </si>
  <si>
    <t>CLIA</t>
  </si>
  <si>
    <t>Rilibak</t>
  </si>
  <si>
    <t>GOST</t>
  </si>
  <si>
    <t>Ricos O</t>
  </si>
  <si>
    <t>Ricos D</t>
  </si>
  <si>
    <t>Ricos M</t>
  </si>
  <si>
    <r>
      <t>Westgard Sigma Rules</t>
    </r>
    <r>
      <rPr>
        <b/>
        <sz val="16"/>
        <rFont val="Calibri"/>
        <family val="2"/>
        <charset val="204"/>
      </rPr>
      <t>™</t>
    </r>
  </si>
  <si>
    <t>%RMSD</t>
  </si>
  <si>
    <t xml:space="preserve">Sigma </t>
  </si>
  <si>
    <t>TEa %</t>
  </si>
  <si>
    <t>RCV</t>
  </si>
  <si>
    <t>Index</t>
  </si>
  <si>
    <t>CVg</t>
  </si>
  <si>
    <t>CVw</t>
  </si>
  <si>
    <t>Bias</t>
  </si>
  <si>
    <t>CV</t>
  </si>
  <si>
    <t>NQC</t>
  </si>
  <si>
    <t>Level</t>
  </si>
  <si>
    <t>Test</t>
  </si>
  <si>
    <t>N</t>
  </si>
  <si>
    <t>BioVariation</t>
  </si>
  <si>
    <t xml:space="preserve">Ricos Minimal Goal </t>
  </si>
  <si>
    <t>Ricos Desirable Goal</t>
  </si>
  <si>
    <t>Ricos Optimal Goal</t>
  </si>
  <si>
    <t xml:space="preserve">GOST (Russia MH N45) </t>
  </si>
  <si>
    <t>I(%)</t>
  </si>
  <si>
    <t>B(%)</t>
  </si>
  <si>
    <t>TEa(%)</t>
  </si>
  <si>
    <t>18\15</t>
  </si>
  <si>
    <t>C3</t>
  </si>
  <si>
    <t>Fruс</t>
  </si>
  <si>
    <t>D-D</t>
  </si>
  <si>
    <t>ALD</t>
  </si>
  <si>
    <t>FPSA</t>
  </si>
  <si>
    <t>IGF-1</t>
  </si>
  <si>
    <t>b2MiG</t>
  </si>
  <si>
    <t>Chr.A</t>
  </si>
  <si>
    <t>LYM</t>
  </si>
  <si>
    <t>MON</t>
  </si>
  <si>
    <t>NEUT</t>
  </si>
  <si>
    <t>EOS</t>
  </si>
  <si>
    <t>BASO</t>
  </si>
  <si>
    <t>13/15/18</t>
  </si>
  <si>
    <t>Internal failure - cost due to External Runs</t>
  </si>
  <si>
    <t>Tab 1</t>
  </si>
  <si>
    <t>QC Rules; Pfr</t>
  </si>
  <si>
    <t>Run</t>
  </si>
  <si>
    <t>External Run</t>
  </si>
  <si>
    <t>Waste or internal failure - cost ($) ;QC&amp;Patient Sample</t>
  </si>
  <si>
    <t xml:space="preserve">Rule </t>
  </si>
  <si>
    <t>Pfr</t>
  </si>
  <si>
    <t>Day</t>
  </si>
  <si>
    <t>Week</t>
  </si>
  <si>
    <t>Month</t>
  </si>
  <si>
    <t>Year</t>
  </si>
  <si>
    <t>Sam\Run</t>
  </si>
  <si>
    <t>Sample</t>
  </si>
  <si>
    <t>Run\Week</t>
  </si>
  <si>
    <t>Run/Month</t>
  </si>
  <si>
    <t>Run/Year</t>
  </si>
  <si>
    <t>13s</t>
  </si>
  <si>
    <t>13s/22s/R4s</t>
  </si>
  <si>
    <t>13s/22s/R4s/41s</t>
  </si>
  <si>
    <t>13s/22s/R4s/41s/8x</t>
  </si>
  <si>
    <t>13s/22s/R4s/41s/10x</t>
  </si>
  <si>
    <t>13s/2of32s/R4s</t>
  </si>
  <si>
    <t>13s/2of32s/R4s/31s</t>
  </si>
  <si>
    <t>13s/2of32s/R4s/31s6x</t>
  </si>
  <si>
    <t>13s/2of32s/R4s/31s12x</t>
  </si>
  <si>
    <t>SUM</t>
  </si>
  <si>
    <t>`</t>
  </si>
  <si>
    <t>Tab 2</t>
  </si>
  <si>
    <t>Waste or internal failure - cost ($) ;Only QC Sample</t>
  </si>
  <si>
    <t>Control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</si>
</sst>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General"/>
  </numFmts>
  <fonts count="40"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4"/>
      <color rgb="FF7030A0"/>
      <name val="Arial"/>
      <family val="2"/>
      <charset val="204"/>
    </font>
    <font>
      <b/>
      <sz val="14"/>
      <color rgb="FF7030A0"/>
      <name val="Arial Cyr"/>
      <charset val="204"/>
    </font>
    <font>
      <sz val="14"/>
      <name val="Arial"/>
      <family val="2"/>
      <charset val="204"/>
    </font>
    <font>
      <sz val="10"/>
      <color rgb="FFFF0000"/>
      <name val="Arial Cyr"/>
      <charset val="204"/>
    </font>
    <font>
      <b/>
      <sz val="14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6"/>
      <name val="Calibri"/>
      <family val="2"/>
      <charset val="204"/>
    </font>
    <font>
      <b/>
      <sz val="12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6"/>
      <name val="Arial Cyr"/>
      <charset val="204"/>
    </font>
    <font>
      <b/>
      <sz val="16"/>
      <color indexed="16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b/>
      <sz val="18"/>
      <color indexed="18"/>
      <name val="Arial Cyr"/>
      <charset val="204"/>
    </font>
    <font>
      <sz val="10"/>
      <color indexed="18"/>
      <name val="Arial Cyr"/>
      <charset val="204"/>
    </font>
    <font>
      <b/>
      <sz val="18"/>
      <color indexed="12"/>
      <name val="Arial Cyr"/>
      <charset val="204"/>
    </font>
    <font>
      <b/>
      <sz val="12"/>
      <name val="Arial Cyr"/>
      <charset val="204"/>
    </font>
    <font>
      <sz val="12"/>
      <color indexed="81"/>
      <name val="Tahoma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0.5">
          <color rgb="FF00FF00"/>
        </stop>
        <stop position="1">
          <color theme="0"/>
        </stop>
      </gradientFill>
    </fill>
    <fill>
      <patternFill patternType="solid">
        <fgColor rgb="FFEFFFFF"/>
        <bgColor indexed="64"/>
      </patternFill>
    </fill>
    <fill>
      <gradientFill degree="90">
        <stop position="0">
          <color theme="0"/>
        </stop>
        <stop position="0.5">
          <color rgb="FFFFCC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C66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CCFFCC"/>
        </stop>
        <stop position="1">
          <color theme="0"/>
        </stop>
      </gradientFill>
    </fill>
    <fill>
      <patternFill patternType="solid">
        <fgColor rgb="FFE6FFCD"/>
        <bgColor indexed="64"/>
      </patternFill>
    </fill>
    <fill>
      <gradientFill degree="90">
        <stop position="0">
          <color theme="0"/>
        </stop>
        <stop position="0.5">
          <color rgb="FFFF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CC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66FF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gradientFill degree="90">
        <stop position="0">
          <color theme="0"/>
        </stop>
        <stop position="0.5">
          <color theme="9"/>
        </stop>
        <stop position="1">
          <color theme="0"/>
        </stop>
      </gradient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auto="1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4">
    <xf numFmtId="0" fontId="0" fillId="0" borderId="0"/>
    <xf numFmtId="0" fontId="1" fillId="0" borderId="0"/>
    <xf numFmtId="0" fontId="1" fillId="0" borderId="0"/>
    <xf numFmtId="165" fontId="10" fillId="0" borderId="0"/>
    <xf numFmtId="0" fontId="11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22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1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0" borderId="0" applyNumberFormat="0" applyBorder="0" applyAlignment="0" applyProtection="0"/>
    <xf numFmtId="0" fontId="15" fillId="22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4" borderId="0" applyNumberFormat="0" applyBorder="0" applyAlignment="0" applyProtection="0"/>
    <xf numFmtId="0" fontId="15" fillId="39" borderId="0" applyNumberFormat="0" applyBorder="0" applyAlignment="0" applyProtection="0"/>
    <xf numFmtId="0" fontId="15" fillId="33" borderId="0" applyNumberFormat="0" applyBorder="0" applyAlignment="0" applyProtection="0"/>
    <xf numFmtId="0" fontId="15" fillId="40" borderId="0" applyNumberFormat="0" applyBorder="0" applyAlignment="0" applyProtection="0"/>
    <xf numFmtId="0" fontId="16" fillId="41" borderId="0" applyNumberFormat="0" applyBorder="0" applyAlignment="0" applyProtection="0"/>
    <xf numFmtId="0" fontId="17" fillId="28" borderId="13" applyNumberFormat="0" applyAlignment="0" applyProtection="0"/>
    <xf numFmtId="0" fontId="18" fillId="42" borderId="14" applyNumberFormat="0" applyAlignment="0" applyProtection="0"/>
    <xf numFmtId="0" fontId="19" fillId="0" borderId="0" applyNumberFormat="0" applyFill="0" applyBorder="0" applyAlignment="0" applyProtection="0"/>
    <xf numFmtId="0" fontId="20" fillId="20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13" applyNumberFormat="0" applyAlignment="0" applyProtection="0"/>
    <xf numFmtId="0" fontId="25" fillId="0" borderId="18" applyNumberFormat="0" applyFill="0" applyAlignment="0" applyProtection="0"/>
    <xf numFmtId="0" fontId="26" fillId="29" borderId="0" applyNumberFormat="0" applyBorder="0" applyAlignment="0" applyProtection="0"/>
    <xf numFmtId="0" fontId="14" fillId="18" borderId="19" applyNumberFormat="0" applyFont="0" applyAlignment="0" applyProtection="0"/>
    <xf numFmtId="0" fontId="27" fillId="28" borderId="20" applyNumberFormat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0" borderId="0" applyNumberFormat="0" applyFill="0" applyBorder="0" applyAlignment="0" applyProtection="0"/>
  </cellStyleXfs>
  <cellXfs count="548">
    <xf numFmtId="0" fontId="0" fillId="0" borderId="0" xfId="0"/>
    <xf numFmtId="0" fontId="1" fillId="0" borderId="0" xfId="1"/>
    <xf numFmtId="164" fontId="2" fillId="0" borderId="0" xfId="2" applyNumberFormat="1" applyFont="1" applyFill="1" applyBorder="1" applyAlignment="1" applyProtection="1">
      <alignment horizontal="center"/>
      <protection hidden="1"/>
    </xf>
    <xf numFmtId="2" fontId="2" fillId="0" borderId="0" xfId="1" applyNumberFormat="1" applyFont="1" applyFill="1" applyBorder="1"/>
    <xf numFmtId="0" fontId="2" fillId="0" borderId="0" xfId="1" applyFont="1" applyFill="1" applyBorder="1"/>
    <xf numFmtId="2" fontId="4" fillId="0" borderId="0" xfId="0" applyNumberFormat="1" applyFont="1" applyFill="1" applyBorder="1"/>
    <xf numFmtId="0" fontId="2" fillId="0" borderId="0" xfId="1" applyFont="1"/>
    <xf numFmtId="0" fontId="4" fillId="0" borderId="0" xfId="0" applyFont="1" applyFill="1" applyBorder="1"/>
    <xf numFmtId="0" fontId="2" fillId="0" borderId="0" xfId="1" applyFont="1" applyFill="1" applyBorder="1" applyAlignment="1">
      <alignment horizontal="center"/>
    </xf>
    <xf numFmtId="164" fontId="2" fillId="2" borderId="1" xfId="2" applyNumberFormat="1" applyFont="1" applyFill="1" applyBorder="1" applyAlignment="1" applyProtection="1">
      <alignment horizontal="center"/>
      <protection hidden="1"/>
    </xf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0" fontId="2" fillId="3" borderId="2" xfId="1" applyFont="1" applyFill="1" applyBorder="1"/>
    <xf numFmtId="164" fontId="4" fillId="2" borderId="4" xfId="0" applyNumberFormat="1" applyFont="1" applyFill="1" applyBorder="1"/>
    <xf numFmtId="2" fontId="2" fillId="2" borderId="2" xfId="1" applyNumberFormat="1" applyFont="1" applyFill="1" applyBorder="1"/>
    <xf numFmtId="0" fontId="2" fillId="2" borderId="2" xfId="1" applyFont="1" applyFill="1" applyBorder="1"/>
    <xf numFmtId="0" fontId="2" fillId="2" borderId="4" xfId="1" applyFont="1" applyFill="1" applyBorder="1"/>
    <xf numFmtId="0" fontId="5" fillId="2" borderId="2" xfId="1" applyFont="1" applyFill="1" applyBorder="1"/>
    <xf numFmtId="2" fontId="6" fillId="2" borderId="2" xfId="0" applyNumberFormat="1" applyFont="1" applyFill="1" applyBorder="1"/>
    <xf numFmtId="0" fontId="5" fillId="2" borderId="4" xfId="1" applyFont="1" applyFill="1" applyBorder="1"/>
    <xf numFmtId="0" fontId="4" fillId="2" borderId="2" xfId="0" applyFont="1" applyFill="1" applyBorder="1"/>
    <xf numFmtId="0" fontId="2" fillId="2" borderId="3" xfId="1" applyFont="1" applyFill="1" applyBorder="1" applyAlignment="1">
      <alignment horizontal="center"/>
    </xf>
    <xf numFmtId="164" fontId="2" fillId="2" borderId="5" xfId="2" applyNumberFormat="1" applyFont="1" applyFill="1" applyBorder="1" applyAlignment="1" applyProtection="1">
      <alignment horizontal="center"/>
      <protection hidden="1"/>
    </xf>
    <xf numFmtId="164" fontId="2" fillId="2" borderId="6" xfId="1" applyNumberFormat="1" applyFont="1" applyFill="1" applyBorder="1"/>
    <xf numFmtId="164" fontId="2" fillId="2" borderId="7" xfId="1" applyNumberFormat="1" applyFont="1" applyFill="1" applyBorder="1"/>
    <xf numFmtId="0" fontId="2" fillId="3" borderId="6" xfId="1" applyFont="1" applyFill="1" applyBorder="1"/>
    <xf numFmtId="164" fontId="4" fillId="2" borderId="0" xfId="0" applyNumberFormat="1" applyFont="1" applyFill="1" applyBorder="1"/>
    <xf numFmtId="2" fontId="2" fillId="2" borderId="6" xfId="1" applyNumberFormat="1" applyFont="1" applyFill="1" applyBorder="1"/>
    <xf numFmtId="0" fontId="2" fillId="2" borderId="6" xfId="1" applyFont="1" applyFill="1" applyBorder="1"/>
    <xf numFmtId="0" fontId="2" fillId="2" borderId="0" xfId="1" applyFont="1" applyFill="1" applyBorder="1"/>
    <xf numFmtId="0" fontId="5" fillId="2" borderId="6" xfId="1" applyFont="1" applyFill="1" applyBorder="1"/>
    <xf numFmtId="2" fontId="5" fillId="2" borderId="6" xfId="1" applyNumberFormat="1" applyFont="1" applyFill="1" applyBorder="1"/>
    <xf numFmtId="0" fontId="5" fillId="2" borderId="0" xfId="1" applyFont="1" applyFill="1" applyBorder="1"/>
    <xf numFmtId="0" fontId="2" fillId="2" borderId="7" xfId="1" applyFont="1" applyFill="1" applyBorder="1" applyAlignment="1">
      <alignment horizontal="center"/>
    </xf>
    <xf numFmtId="164" fontId="2" fillId="2" borderId="8" xfId="2" applyNumberFormat="1" applyFont="1" applyFill="1" applyBorder="1" applyAlignment="1" applyProtection="1">
      <alignment horizontal="center"/>
      <protection hidden="1"/>
    </xf>
    <xf numFmtId="164" fontId="2" fillId="2" borderId="9" xfId="1" applyNumberFormat="1" applyFont="1" applyFill="1" applyBorder="1"/>
    <xf numFmtId="164" fontId="2" fillId="2" borderId="10" xfId="1" applyNumberFormat="1" applyFont="1" applyFill="1" applyBorder="1"/>
    <xf numFmtId="0" fontId="2" fillId="3" borderId="9" xfId="1" applyFont="1" applyFill="1" applyBorder="1"/>
    <xf numFmtId="164" fontId="4" fillId="2" borderId="11" xfId="0" applyNumberFormat="1" applyFont="1" applyFill="1" applyBorder="1"/>
    <xf numFmtId="2" fontId="2" fillId="2" borderId="9" xfId="1" applyNumberFormat="1" applyFont="1" applyFill="1" applyBorder="1"/>
    <xf numFmtId="0" fontId="2" fillId="2" borderId="9" xfId="1" applyFont="1" applyFill="1" applyBorder="1"/>
    <xf numFmtId="0" fontId="2" fillId="2" borderId="11" xfId="1" applyFont="1" applyFill="1" applyBorder="1"/>
    <xf numFmtId="0" fontId="5" fillId="2" borderId="9" xfId="1" applyFont="1" applyFill="1" applyBorder="1"/>
    <xf numFmtId="2" fontId="5" fillId="2" borderId="9" xfId="1" applyNumberFormat="1" applyFont="1" applyFill="1" applyBorder="1"/>
    <xf numFmtId="0" fontId="5" fillId="2" borderId="11" xfId="1" applyFont="1" applyFill="1" applyBorder="1"/>
    <xf numFmtId="0" fontId="2" fillId="2" borderId="10" xfId="1" applyFont="1" applyFill="1" applyBorder="1" applyAlignment="1">
      <alignment horizontal="center"/>
    </xf>
    <xf numFmtId="2" fontId="5" fillId="2" borderId="2" xfId="1" applyNumberFormat="1" applyFont="1" applyFill="1" applyBorder="1"/>
    <xf numFmtId="0" fontId="2" fillId="2" borderId="1" xfId="1" applyFont="1" applyFill="1" applyBorder="1"/>
    <xf numFmtId="0" fontId="2" fillId="2" borderId="5" xfId="1" applyFont="1" applyFill="1" applyBorder="1"/>
    <xf numFmtId="0" fontId="2" fillId="2" borderId="8" xfId="1" applyFont="1" applyFill="1" applyBorder="1"/>
    <xf numFmtId="0" fontId="2" fillId="3" borderId="4" xfId="1" applyFont="1" applyFill="1" applyBorder="1"/>
    <xf numFmtId="164" fontId="4" fillId="2" borderId="2" xfId="0" applyNumberFormat="1" applyFont="1" applyFill="1" applyBorder="1"/>
    <xf numFmtId="0" fontId="2" fillId="3" borderId="0" xfId="1" applyFont="1" applyFill="1" applyBorder="1"/>
    <xf numFmtId="164" fontId="4" fillId="2" borderId="6" xfId="0" applyNumberFormat="1" applyFont="1" applyFill="1" applyBorder="1"/>
    <xf numFmtId="0" fontId="2" fillId="3" borderId="11" xfId="1" applyFont="1" applyFill="1" applyBorder="1"/>
    <xf numFmtId="164" fontId="4" fillId="2" borderId="9" xfId="0" applyNumberFormat="1" applyFont="1" applyFill="1" applyBorder="1"/>
    <xf numFmtId="2" fontId="2" fillId="2" borderId="4" xfId="1" applyNumberFormat="1" applyFont="1" applyFill="1" applyBorder="1"/>
    <xf numFmtId="0" fontId="5" fillId="2" borderId="1" xfId="1" applyFont="1" applyFill="1" applyBorder="1"/>
    <xf numFmtId="2" fontId="2" fillId="2" borderId="0" xfId="1" applyNumberFormat="1" applyFont="1" applyFill="1" applyBorder="1"/>
    <xf numFmtId="0" fontId="5" fillId="2" borderId="5" xfId="1" applyFont="1" applyFill="1" applyBorder="1"/>
    <xf numFmtId="2" fontId="2" fillId="2" borderId="11" xfId="1" applyNumberFormat="1" applyFont="1" applyFill="1" applyBorder="1"/>
    <xf numFmtId="0" fontId="5" fillId="2" borderId="8" xfId="1" applyFont="1" applyFill="1" applyBorder="1"/>
    <xf numFmtId="164" fontId="2" fillId="4" borderId="1" xfId="2" applyNumberFormat="1" applyFont="1" applyFill="1" applyBorder="1" applyAlignment="1" applyProtection="1">
      <alignment horizontal="center"/>
      <protection hidden="1"/>
    </xf>
    <xf numFmtId="164" fontId="2" fillId="4" borderId="2" xfId="1" applyNumberFormat="1" applyFont="1" applyFill="1" applyBorder="1"/>
    <xf numFmtId="0" fontId="2" fillId="3" borderId="3" xfId="1" applyFont="1" applyFill="1" applyBorder="1"/>
    <xf numFmtId="164" fontId="4" fillId="4" borderId="4" xfId="0" applyNumberFormat="1" applyFont="1" applyFill="1" applyBorder="1"/>
    <xf numFmtId="2" fontId="2" fillId="4" borderId="2" xfId="1" applyNumberFormat="1" applyFont="1" applyFill="1" applyBorder="1"/>
    <xf numFmtId="0" fontId="2" fillId="4" borderId="4" xfId="1" applyFont="1" applyFill="1" applyBorder="1"/>
    <xf numFmtId="0" fontId="2" fillId="4" borderId="2" xfId="1" applyFont="1" applyFill="1" applyBorder="1"/>
    <xf numFmtId="0" fontId="5" fillId="4" borderId="4" xfId="1" applyFont="1" applyFill="1" applyBorder="1"/>
    <xf numFmtId="2" fontId="5" fillId="4" borderId="2" xfId="1" applyNumberFormat="1" applyFont="1" applyFill="1" applyBorder="1"/>
    <xf numFmtId="0" fontId="5" fillId="4" borderId="2" xfId="1" applyFont="1" applyFill="1" applyBorder="1"/>
    <xf numFmtId="0" fontId="4" fillId="4" borderId="2" xfId="0" applyFont="1" applyFill="1" applyBorder="1" applyAlignment="1">
      <alignment horizontal="center"/>
    </xf>
    <xf numFmtId="164" fontId="2" fillId="4" borderId="8" xfId="2" applyNumberFormat="1" applyFont="1" applyFill="1" applyBorder="1" applyAlignment="1" applyProtection="1">
      <alignment horizontal="center"/>
      <protection hidden="1"/>
    </xf>
    <xf numFmtId="164" fontId="2" fillId="4" borderId="9" xfId="1" applyNumberFormat="1" applyFont="1" applyFill="1" applyBorder="1"/>
    <xf numFmtId="0" fontId="2" fillId="3" borderId="10" xfId="1" applyFont="1" applyFill="1" applyBorder="1"/>
    <xf numFmtId="164" fontId="4" fillId="4" borderId="11" xfId="0" applyNumberFormat="1" applyFont="1" applyFill="1" applyBorder="1"/>
    <xf numFmtId="2" fontId="2" fillId="4" borderId="9" xfId="1" applyNumberFormat="1" applyFont="1" applyFill="1" applyBorder="1"/>
    <xf numFmtId="0" fontId="2" fillId="4" borderId="11" xfId="1" applyFont="1" applyFill="1" applyBorder="1"/>
    <xf numFmtId="0" fontId="2" fillId="4" borderId="9" xfId="1" applyFont="1" applyFill="1" applyBorder="1"/>
    <xf numFmtId="0" fontId="5" fillId="4" borderId="11" xfId="1" applyFont="1" applyFill="1" applyBorder="1"/>
    <xf numFmtId="2" fontId="5" fillId="4" borderId="9" xfId="1" applyNumberFormat="1" applyFont="1" applyFill="1" applyBorder="1"/>
    <xf numFmtId="0" fontId="5" fillId="4" borderId="9" xfId="1" applyFont="1" applyFill="1" applyBorder="1"/>
    <xf numFmtId="0" fontId="4" fillId="4" borderId="9" xfId="0" applyFont="1" applyFill="1" applyBorder="1" applyAlignment="1">
      <alignment horizontal="center"/>
    </xf>
    <xf numFmtId="164" fontId="2" fillId="3" borderId="3" xfId="1" applyNumberFormat="1" applyFont="1" applyFill="1" applyBorder="1"/>
    <xf numFmtId="0" fontId="4" fillId="2" borderId="2" xfId="0" applyFont="1" applyFill="1" applyBorder="1" applyAlignment="1">
      <alignment horizontal="center"/>
    </xf>
    <xf numFmtId="164" fontId="2" fillId="3" borderId="10" xfId="1" applyNumberFormat="1" applyFont="1" applyFill="1" applyBorder="1"/>
    <xf numFmtId="0" fontId="4" fillId="2" borderId="9" xfId="0" applyFont="1" applyFill="1" applyBorder="1" applyAlignment="1">
      <alignment horizontal="center"/>
    </xf>
    <xf numFmtId="164" fontId="2" fillId="4" borderId="2" xfId="2" applyNumberFormat="1" applyFont="1" applyFill="1" applyBorder="1" applyAlignment="1" applyProtection="1">
      <alignment horizontal="center"/>
      <protection hidden="1"/>
    </xf>
    <xf numFmtId="164" fontId="2" fillId="2" borderId="4" xfId="1" applyNumberFormat="1" applyFont="1" applyFill="1" applyBorder="1"/>
    <xf numFmtId="0" fontId="2" fillId="5" borderId="3" xfId="1" applyFont="1" applyFill="1" applyBorder="1"/>
    <xf numFmtId="0" fontId="1" fillId="2" borderId="4" xfId="1" applyFont="1" applyFill="1" applyBorder="1"/>
    <xf numFmtId="0" fontId="0" fillId="2" borderId="4" xfId="0" applyFill="1" applyBorder="1"/>
    <xf numFmtId="0" fontId="1" fillId="2" borderId="3" xfId="1" applyFont="1" applyFill="1" applyBorder="1"/>
    <xf numFmtId="2" fontId="5" fillId="2" borderId="4" xfId="1" applyNumberFormat="1" applyFont="1" applyFill="1" applyBorder="1"/>
    <xf numFmtId="0" fontId="4" fillId="2" borderId="2" xfId="0" applyFont="1" applyFill="1" applyBorder="1" applyAlignment="1">
      <alignment horizontal="left"/>
    </xf>
    <xf numFmtId="164" fontId="2" fillId="4" borderId="9" xfId="2" applyNumberFormat="1" applyFont="1" applyFill="1" applyBorder="1" applyAlignment="1" applyProtection="1">
      <alignment horizontal="center"/>
      <protection hidden="1"/>
    </xf>
    <xf numFmtId="164" fontId="2" fillId="2" borderId="11" xfId="1" applyNumberFormat="1" applyFont="1" applyFill="1" applyBorder="1"/>
    <xf numFmtId="0" fontId="2" fillId="5" borderId="10" xfId="1" applyFont="1" applyFill="1" applyBorder="1"/>
    <xf numFmtId="0" fontId="1" fillId="2" borderId="11" xfId="1" applyFont="1" applyFill="1" applyBorder="1"/>
    <xf numFmtId="0" fontId="0" fillId="2" borderId="11" xfId="0" applyFill="1" applyBorder="1"/>
    <xf numFmtId="0" fontId="1" fillId="2" borderId="10" xfId="1" applyFont="1" applyFill="1" applyBorder="1"/>
    <xf numFmtId="2" fontId="5" fillId="2" borderId="11" xfId="1" applyNumberFormat="1" applyFont="1" applyFill="1" applyBorder="1"/>
    <xf numFmtId="0" fontId="4" fillId="2" borderId="9" xfId="0" applyFont="1" applyFill="1" applyBorder="1" applyAlignment="1">
      <alignment horizontal="left"/>
    </xf>
    <xf numFmtId="164" fontId="2" fillId="4" borderId="6" xfId="2" applyNumberFormat="1" applyFont="1" applyFill="1" applyBorder="1" applyAlignment="1" applyProtection="1">
      <alignment horizontal="center"/>
      <protection hidden="1"/>
    </xf>
    <xf numFmtId="164" fontId="2" fillId="4" borderId="3" xfId="1" applyNumberFormat="1" applyFont="1" applyFill="1" applyBorder="1"/>
    <xf numFmtId="164" fontId="2" fillId="4" borderId="6" xfId="1" applyNumberFormat="1" applyFont="1" applyFill="1" applyBorder="1"/>
    <xf numFmtId="0" fontId="2" fillId="5" borderId="2" xfId="1" applyFont="1" applyFill="1" applyBorder="1"/>
    <xf numFmtId="0" fontId="1" fillId="4" borderId="4" xfId="1" applyFont="1" applyFill="1" applyBorder="1"/>
    <xf numFmtId="0" fontId="0" fillId="4" borderId="4" xfId="0" applyFill="1" applyBorder="1"/>
    <xf numFmtId="0" fontId="1" fillId="4" borderId="3" xfId="1" applyFont="1" applyFill="1" applyBorder="1"/>
    <xf numFmtId="0" fontId="5" fillId="4" borderId="6" xfId="1" applyFont="1" applyFill="1" applyBorder="1"/>
    <xf numFmtId="2" fontId="5" fillId="4" borderId="0" xfId="1" applyNumberFormat="1" applyFont="1" applyFill="1" applyBorder="1"/>
    <xf numFmtId="0" fontId="4" fillId="4" borderId="0" xfId="0" applyFont="1" applyFill="1" applyBorder="1"/>
    <xf numFmtId="164" fontId="2" fillId="4" borderId="10" xfId="1" applyNumberFormat="1" applyFont="1" applyFill="1" applyBorder="1"/>
    <xf numFmtId="0" fontId="2" fillId="5" borderId="9" xfId="1" applyFont="1" applyFill="1" applyBorder="1"/>
    <xf numFmtId="0" fontId="1" fillId="4" borderId="11" xfId="1" applyFont="1" applyFill="1" applyBorder="1"/>
    <xf numFmtId="0" fontId="0" fillId="4" borderId="11" xfId="0" applyFill="1" applyBorder="1"/>
    <xf numFmtId="0" fontId="1" fillId="4" borderId="10" xfId="1" applyFont="1" applyFill="1" applyBorder="1"/>
    <xf numFmtId="2" fontId="5" fillId="4" borderId="11" xfId="1" applyNumberFormat="1" applyFont="1" applyFill="1" applyBorder="1"/>
    <xf numFmtId="0" fontId="4" fillId="4" borderId="11" xfId="0" applyFont="1" applyFill="1" applyBorder="1"/>
    <xf numFmtId="164" fontId="2" fillId="4" borderId="0" xfId="1" applyNumberFormat="1" applyFont="1" applyFill="1" applyBorder="1"/>
    <xf numFmtId="2" fontId="5" fillId="4" borderId="4" xfId="1" applyNumberFormat="1" applyFont="1" applyFill="1" applyBorder="1"/>
    <xf numFmtId="0" fontId="4" fillId="4" borderId="4" xfId="0" applyFont="1" applyFill="1" applyBorder="1"/>
    <xf numFmtId="0" fontId="2" fillId="4" borderId="2" xfId="1" applyFont="1" applyFill="1" applyBorder="1" applyAlignment="1">
      <alignment horizontal="center"/>
    </xf>
    <xf numFmtId="164" fontId="2" fillId="4" borderId="4" xfId="1" applyNumberFormat="1" applyFont="1" applyFill="1" applyBorder="1"/>
    <xf numFmtId="0" fontId="5" fillId="4" borderId="3" xfId="1" applyFont="1" applyFill="1" applyBorder="1"/>
    <xf numFmtId="0" fontId="4" fillId="4" borderId="2" xfId="0" applyFont="1" applyFill="1" applyBorder="1"/>
    <xf numFmtId="0" fontId="2" fillId="4" borderId="9" xfId="1" applyFont="1" applyFill="1" applyBorder="1" applyAlignment="1">
      <alignment horizontal="center"/>
    </xf>
    <xf numFmtId="164" fontId="2" fillId="4" borderId="11" xfId="1" applyNumberFormat="1" applyFont="1" applyFill="1" applyBorder="1"/>
    <xf numFmtId="0" fontId="5" fillId="4" borderId="10" xfId="1" applyFont="1" applyFill="1" applyBorder="1"/>
    <xf numFmtId="0" fontId="4" fillId="4" borderId="9" xfId="0" applyFont="1" applyFill="1" applyBorder="1"/>
    <xf numFmtId="164" fontId="2" fillId="3" borderId="2" xfId="1" applyNumberFormat="1" applyFont="1" applyFill="1" applyBorder="1"/>
    <xf numFmtId="164" fontId="4" fillId="4" borderId="0" xfId="0" applyNumberFormat="1" applyFont="1" applyFill="1" applyBorder="1"/>
    <xf numFmtId="164" fontId="2" fillId="3" borderId="9" xfId="1" applyNumberFormat="1" applyFont="1" applyFill="1" applyBorder="1"/>
    <xf numFmtId="164" fontId="2" fillId="3" borderId="6" xfId="1" applyNumberFormat="1" applyFont="1" applyFill="1" applyBorder="1"/>
    <xf numFmtId="2" fontId="2" fillId="4" borderId="6" xfId="1" applyNumberFormat="1" applyFont="1" applyFill="1" applyBorder="1"/>
    <xf numFmtId="0" fontId="2" fillId="4" borderId="6" xfId="1" applyFont="1" applyFill="1" applyBorder="1"/>
    <xf numFmtId="0" fontId="7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/>
    <xf numFmtId="0" fontId="4" fillId="3" borderId="2" xfId="0" applyFont="1" applyFill="1" applyBorder="1"/>
    <xf numFmtId="0" fontId="0" fillId="2" borderId="3" xfId="0" applyFill="1" applyBorder="1"/>
    <xf numFmtId="0" fontId="5" fillId="2" borderId="3" xfId="1" applyFont="1" applyFill="1" applyBorder="1"/>
    <xf numFmtId="0" fontId="4" fillId="2" borderId="4" xfId="0" applyFont="1" applyFill="1" applyBorder="1"/>
    <xf numFmtId="0" fontId="7" fillId="2" borderId="8" xfId="1" applyFont="1" applyFill="1" applyBorder="1" applyAlignment="1">
      <alignment horizontal="center"/>
    </xf>
    <xf numFmtId="164" fontId="2" fillId="2" borderId="8" xfId="1" applyNumberFormat="1" applyFont="1" applyFill="1" applyBorder="1"/>
    <xf numFmtId="0" fontId="4" fillId="3" borderId="9" xfId="0" applyFont="1" applyFill="1" applyBorder="1"/>
    <xf numFmtId="0" fontId="0" fillId="2" borderId="10" xfId="0" applyFill="1" applyBorder="1"/>
    <xf numFmtId="0" fontId="5" fillId="2" borderId="10" xfId="1" applyFont="1" applyFill="1" applyBorder="1"/>
    <xf numFmtId="0" fontId="4" fillId="2" borderId="11" xfId="0" applyFont="1" applyFill="1" applyBorder="1"/>
    <xf numFmtId="164" fontId="2" fillId="3" borderId="7" xfId="1" applyNumberFormat="1" applyFont="1" applyFill="1" applyBorder="1"/>
    <xf numFmtId="0" fontId="1" fillId="0" borderId="0" xfId="1" applyFill="1"/>
    <xf numFmtId="0" fontId="4" fillId="4" borderId="4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164" fontId="2" fillId="4" borderId="5" xfId="2" applyNumberFormat="1" applyFont="1" applyFill="1" applyBorder="1" applyAlignment="1" applyProtection="1">
      <alignment horizontal="center"/>
      <protection hidden="1"/>
    </xf>
    <xf numFmtId="164" fontId="4" fillId="4" borderId="6" xfId="0" applyNumberFormat="1" applyFont="1" applyFill="1" applyBorder="1"/>
    <xf numFmtId="2" fontId="2" fillId="4" borderId="0" xfId="1" applyNumberFormat="1" applyFont="1" applyFill="1" applyBorder="1"/>
    <xf numFmtId="0" fontId="2" fillId="4" borderId="0" xfId="1" applyFont="1" applyFill="1" applyBorder="1"/>
    <xf numFmtId="164" fontId="4" fillId="4" borderId="9" xfId="0" applyNumberFormat="1" applyFont="1" applyFill="1" applyBorder="1"/>
    <xf numFmtId="2" fontId="2" fillId="4" borderId="11" xfId="1" applyNumberFormat="1" applyFont="1" applyFill="1" applyBorder="1"/>
    <xf numFmtId="164" fontId="4" fillId="4" borderId="2" xfId="0" applyNumberFormat="1" applyFont="1" applyFill="1" applyBorder="1"/>
    <xf numFmtId="2" fontId="2" fillId="4" borderId="4" xfId="1" applyNumberFormat="1" applyFont="1" applyFill="1" applyBorder="1"/>
    <xf numFmtId="164" fontId="2" fillId="3" borderId="4" xfId="1" applyNumberFormat="1" applyFont="1" applyFill="1" applyBorder="1"/>
    <xf numFmtId="164" fontId="2" fillId="3" borderId="0" xfId="1" applyNumberFormat="1" applyFont="1" applyFill="1" applyBorder="1"/>
    <xf numFmtId="164" fontId="2" fillId="2" borderId="0" xfId="1" applyNumberFormat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164" fontId="2" fillId="3" borderId="11" xfId="1" applyNumberFormat="1" applyFont="1" applyFill="1" applyBorder="1"/>
    <xf numFmtId="164" fontId="4" fillId="2" borderId="1" xfId="0" applyNumberFormat="1" applyFont="1" applyFill="1" applyBorder="1"/>
    <xf numFmtId="0" fontId="2" fillId="2" borderId="3" xfId="1" applyFont="1" applyFill="1" applyBorder="1"/>
    <xf numFmtId="164" fontId="4" fillId="2" borderId="8" xfId="0" applyNumberFormat="1" applyFont="1" applyFill="1" applyBorder="1"/>
    <xf numFmtId="0" fontId="2" fillId="2" borderId="10" xfId="1" applyFont="1" applyFill="1" applyBorder="1"/>
    <xf numFmtId="0" fontId="2" fillId="4" borderId="3" xfId="1" applyFont="1" applyFill="1" applyBorder="1"/>
    <xf numFmtId="0" fontId="2" fillId="4" borderId="10" xfId="1" applyFont="1" applyFill="1" applyBorder="1"/>
    <xf numFmtId="1" fontId="2" fillId="4" borderId="4" xfId="1" applyNumberFormat="1" applyFont="1" applyFill="1" applyBorder="1"/>
    <xf numFmtId="1" fontId="2" fillId="4" borderId="11" xfId="1" applyNumberFormat="1" applyFont="1" applyFill="1" applyBorder="1"/>
    <xf numFmtId="0" fontId="1" fillId="0" borderId="0" xfId="1" applyFill="1" applyBorder="1"/>
    <xf numFmtId="0" fontId="5" fillId="4" borderId="1" xfId="1" applyFont="1" applyFill="1" applyBorder="1"/>
    <xf numFmtId="0" fontId="5" fillId="4" borderId="8" xfId="1" applyFont="1" applyFill="1" applyBorder="1"/>
    <xf numFmtId="0" fontId="2" fillId="3" borderId="7" xfId="1" applyFont="1" applyFill="1" applyBorder="1"/>
    <xf numFmtId="2" fontId="5" fillId="4" borderId="6" xfId="1" applyNumberFormat="1" applyFont="1" applyFill="1" applyBorder="1"/>
    <xf numFmtId="0" fontId="8" fillId="0" borderId="0" xfId="0" applyFont="1" applyFill="1"/>
    <xf numFmtId="164" fontId="2" fillId="2" borderId="2" xfId="2" applyNumberFormat="1" applyFont="1" applyFill="1" applyBorder="1" applyAlignment="1" applyProtection="1">
      <alignment horizontal="center"/>
      <protection hidden="1"/>
    </xf>
    <xf numFmtId="164" fontId="2" fillId="4" borderId="1" xfId="1" applyNumberFormat="1" applyFont="1" applyFill="1" applyBorder="1"/>
    <xf numFmtId="0" fontId="4" fillId="6" borderId="1" xfId="0" applyFont="1" applyFill="1" applyBorder="1"/>
    <xf numFmtId="0" fontId="0" fillId="4" borderId="1" xfId="0" applyFill="1" applyBorder="1"/>
    <xf numFmtId="0" fontId="0" fillId="4" borderId="3" xfId="0" applyFill="1" applyBorder="1"/>
    <xf numFmtId="0" fontId="0" fillId="0" borderId="0" xfId="0" applyFill="1" applyBorder="1"/>
    <xf numFmtId="164" fontId="2" fillId="2" borderId="6" xfId="2" applyNumberFormat="1" applyFont="1" applyFill="1" applyBorder="1" applyAlignment="1" applyProtection="1">
      <alignment horizontal="center"/>
      <protection hidden="1"/>
    </xf>
    <xf numFmtId="164" fontId="2" fillId="4" borderId="7" xfId="1" applyNumberFormat="1" applyFont="1" applyFill="1" applyBorder="1"/>
    <xf numFmtId="164" fontId="2" fillId="4" borderId="5" xfId="1" applyNumberFormat="1" applyFont="1" applyFill="1" applyBorder="1"/>
    <xf numFmtId="0" fontId="4" fillId="6" borderId="5" xfId="0" applyFont="1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7" xfId="0" applyFill="1" applyBorder="1"/>
    <xf numFmtId="0" fontId="5" fillId="4" borderId="0" xfId="1" applyFont="1" applyFill="1" applyBorder="1"/>
    <xf numFmtId="0" fontId="5" fillId="4" borderId="7" xfId="1" applyFont="1" applyFill="1" applyBorder="1"/>
    <xf numFmtId="0" fontId="2" fillId="4" borderId="6" xfId="1" applyFont="1" applyFill="1" applyBorder="1" applyAlignment="1">
      <alignment horizontal="center"/>
    </xf>
    <xf numFmtId="0" fontId="9" fillId="0" borderId="0" xfId="1" applyFont="1" applyFill="1" applyBorder="1"/>
    <xf numFmtId="164" fontId="2" fillId="2" borderId="9" xfId="2" applyNumberFormat="1" applyFont="1" applyFill="1" applyBorder="1" applyAlignment="1" applyProtection="1">
      <alignment horizontal="center"/>
      <protection hidden="1"/>
    </xf>
    <xf numFmtId="164" fontId="2" fillId="4" borderId="8" xfId="1" applyNumberFormat="1" applyFont="1" applyFill="1" applyBorder="1"/>
    <xf numFmtId="0" fontId="4" fillId="6" borderId="8" xfId="0" applyFont="1" applyFill="1" applyBorder="1"/>
    <xf numFmtId="0" fontId="0" fillId="4" borderId="8" xfId="0" applyFill="1" applyBorder="1"/>
    <xf numFmtId="0" fontId="0" fillId="4" borderId="10" xfId="0" applyFill="1" applyBorder="1"/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/>
    <xf numFmtId="165" fontId="2" fillId="0" borderId="0" xfId="3" applyFont="1" applyFill="1" applyBorder="1" applyAlignment="1" applyProtection="1">
      <alignment horizontal="left" vertical="center" wrapText="1"/>
      <protection hidden="1"/>
    </xf>
    <xf numFmtId="0" fontId="4" fillId="2" borderId="6" xfId="0" applyFont="1" applyFill="1" applyBorder="1" applyAlignment="1">
      <alignment horizontal="center"/>
    </xf>
    <xf numFmtId="2" fontId="6" fillId="2" borderId="9" xfId="0" applyNumberFormat="1" applyFont="1" applyFill="1" applyBorder="1"/>
    <xf numFmtId="164" fontId="2" fillId="8" borderId="2" xfId="2" applyNumberFormat="1" applyFont="1" applyFill="1" applyBorder="1" applyAlignment="1" applyProtection="1">
      <alignment horizontal="center"/>
      <protection hidden="1"/>
    </xf>
    <xf numFmtId="164" fontId="2" fillId="8" borderId="9" xfId="2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164" fontId="2" fillId="0" borderId="0" xfId="1" applyNumberFormat="1" applyFont="1" applyFill="1" applyBorder="1"/>
    <xf numFmtId="164" fontId="2" fillId="8" borderId="6" xfId="2" applyNumberFormat="1" applyFont="1" applyFill="1" applyBorder="1" applyAlignment="1" applyProtection="1">
      <alignment horizontal="center"/>
      <protection hidden="1"/>
    </xf>
    <xf numFmtId="164" fontId="9" fillId="2" borderId="9" xfId="1" applyNumberFormat="1" applyFont="1" applyFill="1" applyBorder="1"/>
    <xf numFmtId="164" fontId="2" fillId="8" borderId="5" xfId="2" applyNumberFormat="1" applyFont="1" applyFill="1" applyBorder="1" applyAlignment="1" applyProtection="1">
      <alignment horizontal="center"/>
      <protection hidden="1"/>
    </xf>
    <xf numFmtId="164" fontId="2" fillId="8" borderId="2" xfId="1" applyNumberFormat="1" applyFont="1" applyFill="1" applyBorder="1"/>
    <xf numFmtId="0" fontId="4" fillId="3" borderId="3" xfId="0" applyFont="1" applyFill="1" applyBorder="1"/>
    <xf numFmtId="164" fontId="4" fillId="8" borderId="4" xfId="0" applyNumberFormat="1" applyFont="1" applyFill="1" applyBorder="1"/>
    <xf numFmtId="2" fontId="2" fillId="8" borderId="2" xfId="1" applyNumberFormat="1" applyFont="1" applyFill="1" applyBorder="1"/>
    <xf numFmtId="0" fontId="5" fillId="8" borderId="1" xfId="1" applyFont="1" applyFill="1" applyBorder="1"/>
    <xf numFmtId="2" fontId="6" fillId="8" borderId="2" xfId="0" applyNumberFormat="1" applyFont="1" applyFill="1" applyBorder="1"/>
    <xf numFmtId="0" fontId="5" fillId="8" borderId="2" xfId="1" applyFont="1" applyFill="1" applyBorder="1"/>
    <xf numFmtId="0" fontId="2" fillId="8" borderId="2" xfId="1" applyFont="1" applyFill="1" applyBorder="1"/>
    <xf numFmtId="0" fontId="2" fillId="8" borderId="4" xfId="1" applyFont="1" applyFill="1" applyBorder="1"/>
    <xf numFmtId="0" fontId="4" fillId="8" borderId="6" xfId="0" applyFont="1" applyFill="1" applyBorder="1" applyAlignment="1">
      <alignment horizontal="center"/>
    </xf>
    <xf numFmtId="164" fontId="2" fillId="8" borderId="8" xfId="2" applyNumberFormat="1" applyFont="1" applyFill="1" applyBorder="1" applyAlignment="1" applyProtection="1">
      <alignment horizontal="center"/>
      <protection hidden="1"/>
    </xf>
    <xf numFmtId="164" fontId="2" fillId="8" borderId="9" xfId="1" applyNumberFormat="1" applyFont="1" applyFill="1" applyBorder="1"/>
    <xf numFmtId="0" fontId="4" fillId="3" borderId="10" xfId="0" applyFont="1" applyFill="1" applyBorder="1"/>
    <xf numFmtId="164" fontId="4" fillId="8" borderId="11" xfId="0" applyNumberFormat="1" applyFont="1" applyFill="1" applyBorder="1"/>
    <xf numFmtId="2" fontId="2" fillId="8" borderId="9" xfId="1" applyNumberFormat="1" applyFont="1" applyFill="1" applyBorder="1"/>
    <xf numFmtId="0" fontId="5" fillId="8" borderId="8" xfId="1" applyFont="1" applyFill="1" applyBorder="1"/>
    <xf numFmtId="2" fontId="6" fillId="8" borderId="9" xfId="0" applyNumberFormat="1" applyFont="1" applyFill="1" applyBorder="1"/>
    <xf numFmtId="0" fontId="5" fillId="8" borderId="9" xfId="1" applyFont="1" applyFill="1" applyBorder="1"/>
    <xf numFmtId="0" fontId="2" fillId="8" borderId="9" xfId="1" applyFont="1" applyFill="1" applyBorder="1"/>
    <xf numFmtId="0" fontId="4" fillId="8" borderId="11" xfId="0" applyFont="1" applyFill="1" applyBorder="1"/>
    <xf numFmtId="0" fontId="4" fillId="8" borderId="9" xfId="0" applyFont="1" applyFill="1" applyBorder="1" applyAlignment="1">
      <alignment horizontal="center"/>
    </xf>
    <xf numFmtId="164" fontId="2" fillId="8" borderId="1" xfId="2" applyNumberFormat="1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>
      <alignment horizontal="center"/>
    </xf>
    <xf numFmtId="0" fontId="2" fillId="0" borderId="0" xfId="4" applyFont="1" applyFill="1" applyBorder="1" applyAlignment="1"/>
    <xf numFmtId="0" fontId="2" fillId="0" borderId="0" xfId="0" applyFont="1" applyFill="1" applyBorder="1" applyAlignment="1"/>
    <xf numFmtId="0" fontId="2" fillId="8" borderId="4" xfId="1" applyFont="1" applyFill="1" applyBorder="1" applyAlignment="1">
      <alignment horizontal="left"/>
    </xf>
    <xf numFmtId="1" fontId="2" fillId="8" borderId="4" xfId="1" applyNumberFormat="1" applyFont="1" applyFill="1" applyBorder="1" applyAlignment="1">
      <alignment horizontal="left"/>
    </xf>
    <xf numFmtId="164" fontId="4" fillId="3" borderId="10" xfId="0" applyNumberFormat="1" applyFont="1" applyFill="1" applyBorder="1"/>
    <xf numFmtId="0" fontId="4" fillId="8" borderId="4" xfId="0" applyFont="1" applyFill="1" applyBorder="1" applyAlignment="1" applyProtection="1">
      <alignment horizontal="left"/>
      <protection locked="0"/>
    </xf>
    <xf numFmtId="164" fontId="2" fillId="8" borderId="6" xfId="1" applyNumberFormat="1" applyFont="1" applyFill="1" applyBorder="1"/>
    <xf numFmtId="0" fontId="4" fillId="3" borderId="7" xfId="0" applyFont="1" applyFill="1" applyBorder="1"/>
    <xf numFmtId="164" fontId="4" fillId="8" borderId="0" xfId="0" applyNumberFormat="1" applyFont="1" applyFill="1" applyBorder="1"/>
    <xf numFmtId="2" fontId="2" fillId="8" borderId="6" xfId="1" applyNumberFormat="1" applyFont="1" applyFill="1" applyBorder="1"/>
    <xf numFmtId="0" fontId="5" fillId="8" borderId="5" xfId="1" applyFont="1" applyFill="1" applyBorder="1"/>
    <xf numFmtId="2" fontId="6" fillId="8" borderId="6" xfId="0" applyNumberFormat="1" applyFont="1" applyFill="1" applyBorder="1"/>
    <xf numFmtId="0" fontId="5" fillId="8" borderId="6" xfId="1" applyFont="1" applyFill="1" applyBorder="1"/>
    <xf numFmtId="0" fontId="2" fillId="8" borderId="6" xfId="1" applyFont="1" applyFill="1" applyBorder="1"/>
    <xf numFmtId="1" fontId="2" fillId="8" borderId="0" xfId="1" applyNumberFormat="1" applyFont="1" applyFill="1" applyBorder="1" applyAlignment="1">
      <alignment horizontal="left"/>
    </xf>
    <xf numFmtId="0" fontId="4" fillId="8" borderId="0" xfId="0" applyFont="1" applyFill="1" applyBorder="1"/>
    <xf numFmtId="164" fontId="4" fillId="8" borderId="2" xfId="0" applyNumberFormat="1" applyFont="1" applyFill="1" applyBorder="1"/>
    <xf numFmtId="164" fontId="2" fillId="8" borderId="4" xfId="1" applyNumberFormat="1" applyFont="1" applyFill="1" applyBorder="1"/>
    <xf numFmtId="0" fontId="5" fillId="8" borderId="4" xfId="1" applyFont="1" applyFill="1" applyBorder="1"/>
    <xf numFmtId="1" fontId="2" fillId="8" borderId="3" xfId="1" applyNumberFormat="1" applyFont="1" applyFill="1" applyBorder="1" applyAlignment="1">
      <alignment horizontal="left"/>
    </xf>
    <xf numFmtId="164" fontId="4" fillId="8" borderId="9" xfId="0" applyNumberFormat="1" applyFont="1" applyFill="1" applyBorder="1"/>
    <xf numFmtId="164" fontId="2" fillId="8" borderId="11" xfId="1" applyNumberFormat="1" applyFont="1" applyFill="1" applyBorder="1"/>
    <xf numFmtId="0" fontId="5" fillId="8" borderId="11" xfId="1" applyFont="1" applyFill="1" applyBorder="1"/>
    <xf numFmtId="0" fontId="4" fillId="8" borderId="10" xfId="0" applyFont="1" applyFill="1" applyBorder="1"/>
    <xf numFmtId="164" fontId="2" fillId="8" borderId="1" xfId="1" applyNumberFormat="1" applyFont="1" applyFill="1" applyBorder="1"/>
    <xf numFmtId="164" fontId="4" fillId="8" borderId="3" xfId="0" applyNumberFormat="1" applyFont="1" applyFill="1" applyBorder="1"/>
    <xf numFmtId="164" fontId="2" fillId="8" borderId="8" xfId="1" applyNumberFormat="1" applyFont="1" applyFill="1" applyBorder="1"/>
    <xf numFmtId="164" fontId="4" fillId="8" borderId="10" xfId="0" applyNumberFormat="1" applyFont="1" applyFill="1" applyBorder="1"/>
    <xf numFmtId="0" fontId="4" fillId="3" borderId="0" xfId="0" applyFont="1" applyFill="1"/>
    <xf numFmtId="2" fontId="6" fillId="8" borderId="4" xfId="0" applyNumberFormat="1" applyFont="1" applyFill="1" applyBorder="1"/>
    <xf numFmtId="164" fontId="2" fillId="8" borderId="1" xfId="1" applyNumberFormat="1" applyFont="1" applyFill="1" applyBorder="1" applyAlignment="1" applyProtection="1">
      <alignment horizontal="left"/>
      <protection locked="0"/>
    </xf>
    <xf numFmtId="2" fontId="6" fillId="8" borderId="11" xfId="0" applyNumberFormat="1" applyFont="1" applyFill="1" applyBorder="1"/>
    <xf numFmtId="0" fontId="2" fillId="8" borderId="11" xfId="1" applyFont="1" applyFill="1" applyBorder="1"/>
    <xf numFmtId="0" fontId="4" fillId="8" borderId="8" xfId="0" applyFont="1" applyFill="1" applyBorder="1"/>
    <xf numFmtId="0" fontId="4" fillId="5" borderId="12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2" fillId="10" borderId="12" xfId="1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2" fillId="13" borderId="8" xfId="1" applyFont="1" applyFill="1" applyBorder="1" applyAlignment="1">
      <alignment horizontal="center"/>
    </xf>
    <xf numFmtId="0" fontId="2" fillId="13" borderId="9" xfId="1" applyFont="1" applyFill="1" applyBorder="1" applyAlignment="1">
      <alignment horizontal="center"/>
    </xf>
    <xf numFmtId="0" fontId="4" fillId="13" borderId="9" xfId="0" applyFont="1" applyFill="1" applyBorder="1" applyAlignment="1">
      <alignment horizontal="center"/>
    </xf>
    <xf numFmtId="0" fontId="4" fillId="13" borderId="9" xfId="0" applyFont="1" applyFill="1" applyBorder="1"/>
    <xf numFmtId="0" fontId="2" fillId="14" borderId="9" xfId="1" applyFont="1" applyFill="1" applyBorder="1" applyAlignment="1">
      <alignment horizontal="left"/>
    </xf>
    <xf numFmtId="0" fontId="2" fillId="14" borderId="9" xfId="1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4" fillId="45" borderId="22" xfId="0" applyFont="1" applyFill="1" applyBorder="1" applyAlignment="1">
      <alignment horizontal="center"/>
    </xf>
    <xf numFmtId="0" fontId="0" fillId="45" borderId="23" xfId="0" applyFill="1" applyBorder="1"/>
    <xf numFmtId="0" fontId="0" fillId="45" borderId="24" xfId="0" applyFill="1" applyBorder="1"/>
    <xf numFmtId="0" fontId="4" fillId="12" borderId="10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/>
    </xf>
    <xf numFmtId="0" fontId="32" fillId="0" borderId="0" xfId="0" applyFont="1"/>
    <xf numFmtId="0" fontId="2" fillId="46" borderId="12" xfId="1" applyFont="1" applyFill="1" applyBorder="1" applyAlignment="1">
      <alignment horizontal="center"/>
    </xf>
    <xf numFmtId="0" fontId="2" fillId="47" borderId="9" xfId="1" applyFont="1" applyFill="1" applyBorder="1" applyAlignment="1">
      <alignment horizontal="center"/>
    </xf>
    <xf numFmtId="0" fontId="4" fillId="48" borderId="12" xfId="0" applyFont="1" applyFill="1" applyBorder="1" applyAlignment="1">
      <alignment horizontal="center"/>
    </xf>
    <xf numFmtId="0" fontId="2" fillId="48" borderId="12" xfId="1" applyFont="1" applyFill="1" applyBorder="1" applyAlignment="1">
      <alignment horizontal="center"/>
    </xf>
    <xf numFmtId="0" fontId="4" fillId="49" borderId="10" xfId="0" applyFont="1" applyFill="1" applyBorder="1" applyAlignment="1">
      <alignment horizontal="center"/>
    </xf>
    <xf numFmtId="0" fontId="4" fillId="49" borderId="11" xfId="0" applyFont="1" applyFill="1" applyBorder="1" applyAlignment="1">
      <alignment horizontal="center"/>
    </xf>
    <xf numFmtId="0" fontId="4" fillId="49" borderId="8" xfId="0" applyFont="1" applyFill="1" applyBorder="1" applyAlignment="1">
      <alignment horizontal="center"/>
    </xf>
    <xf numFmtId="0" fontId="4" fillId="44" borderId="10" xfId="0" applyFont="1" applyFill="1" applyBorder="1" applyAlignment="1">
      <alignment horizontal="center"/>
    </xf>
    <xf numFmtId="0" fontId="4" fillId="44" borderId="11" xfId="0" applyFont="1" applyFill="1" applyBorder="1" applyAlignment="1">
      <alignment horizontal="center"/>
    </xf>
    <xf numFmtId="0" fontId="4" fillId="44" borderId="8" xfId="0" applyFont="1" applyFill="1" applyBorder="1" applyAlignment="1">
      <alignment horizontal="center"/>
    </xf>
    <xf numFmtId="0" fontId="4" fillId="46" borderId="10" xfId="0" applyFont="1" applyFill="1" applyBorder="1" applyAlignment="1">
      <alignment horizontal="center"/>
    </xf>
    <xf numFmtId="0" fontId="4" fillId="46" borderId="11" xfId="0" applyFont="1" applyFill="1" applyBorder="1" applyAlignment="1">
      <alignment horizontal="center"/>
    </xf>
    <xf numFmtId="0" fontId="4" fillId="46" borderId="8" xfId="0" applyFont="1" applyFill="1" applyBorder="1" applyAlignment="1">
      <alignment horizontal="center"/>
    </xf>
    <xf numFmtId="0" fontId="4" fillId="47" borderId="10" xfId="0" applyFont="1" applyFill="1" applyBorder="1" applyAlignment="1">
      <alignment horizontal="center"/>
    </xf>
    <xf numFmtId="0" fontId="4" fillId="47" borderId="11" xfId="0" applyFont="1" applyFill="1" applyBorder="1" applyAlignment="1">
      <alignment horizontal="center"/>
    </xf>
    <xf numFmtId="0" fontId="4" fillId="47" borderId="8" xfId="0" applyFont="1" applyFill="1" applyBorder="1" applyAlignment="1">
      <alignment horizontal="center"/>
    </xf>
    <xf numFmtId="0" fontId="4" fillId="50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43" borderId="8" xfId="0" applyFont="1" applyFill="1" applyBorder="1" applyAlignment="1">
      <alignment horizontal="center"/>
    </xf>
    <xf numFmtId="0" fontId="33" fillId="0" borderId="0" xfId="0" applyFont="1"/>
    <xf numFmtId="0" fontId="4" fillId="0" borderId="9" xfId="0" applyFont="1" applyBorder="1" applyAlignment="1">
      <alignment horizontal="center"/>
    </xf>
    <xf numFmtId="1" fontId="2" fillId="0" borderId="9" xfId="1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7" xfId="0" applyFont="1" applyBorder="1"/>
    <xf numFmtId="2" fontId="4" fillId="0" borderId="10" xfId="0" applyNumberFormat="1" applyFont="1" applyBorder="1"/>
    <xf numFmtId="2" fontId="4" fillId="0" borderId="11" xfId="0" applyNumberFormat="1" applyFont="1" applyBorder="1"/>
    <xf numFmtId="2" fontId="4" fillId="12" borderId="11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3" borderId="8" xfId="0" applyFont="1" applyFill="1" applyBorder="1"/>
    <xf numFmtId="2" fontId="4" fillId="11" borderId="11" xfId="0" applyNumberFormat="1" applyFont="1" applyFill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7" borderId="8" xfId="0" applyNumberFormat="1" applyFont="1" applyFill="1" applyBorder="1"/>
    <xf numFmtId="0" fontId="4" fillId="6" borderId="9" xfId="0" applyFont="1" applyFill="1" applyBorder="1"/>
    <xf numFmtId="0" fontId="4" fillId="9" borderId="9" xfId="0" applyFont="1" applyFill="1" applyBorder="1"/>
    <xf numFmtId="0" fontId="4" fillId="5" borderId="9" xfId="0" applyFont="1" applyFill="1" applyBorder="1"/>
    <xf numFmtId="0" fontId="4" fillId="0" borderId="6" xfId="0" applyFont="1" applyBorder="1" applyAlignment="1">
      <alignment horizontal="center"/>
    </xf>
    <xf numFmtId="1" fontId="2" fillId="0" borderId="6" xfId="1" applyNumberFormat="1" applyFont="1" applyFill="1" applyBorder="1" applyAlignment="1">
      <alignment horizontal="left"/>
    </xf>
    <xf numFmtId="2" fontId="4" fillId="0" borderId="7" xfId="0" applyNumberFormat="1" applyFont="1" applyBorder="1"/>
    <xf numFmtId="2" fontId="4" fillId="0" borderId="0" xfId="0" applyNumberFormat="1" applyFont="1" applyBorder="1"/>
    <xf numFmtId="2" fontId="4" fillId="12" borderId="0" xfId="0" applyNumberFormat="1" applyFont="1" applyFill="1" applyBorder="1"/>
    <xf numFmtId="0" fontId="4" fillId="0" borderId="0" xfId="0" applyFont="1" applyBorder="1"/>
    <xf numFmtId="0" fontId="4" fillId="3" borderId="5" xfId="0" applyFont="1" applyFill="1" applyBorder="1"/>
    <xf numFmtId="2" fontId="4" fillId="11" borderId="0" xfId="0" applyNumberFormat="1" applyFont="1" applyFill="1" applyBorder="1"/>
    <xf numFmtId="164" fontId="4" fillId="0" borderId="7" xfId="0" applyNumberFormat="1" applyFont="1" applyBorder="1"/>
    <xf numFmtId="164" fontId="4" fillId="0" borderId="0" xfId="0" applyNumberFormat="1" applyFont="1" applyBorder="1"/>
    <xf numFmtId="164" fontId="4" fillId="7" borderId="5" xfId="0" applyNumberFormat="1" applyFont="1" applyFill="1" applyBorder="1"/>
    <xf numFmtId="0" fontId="4" fillId="6" borderId="6" xfId="0" applyFont="1" applyFill="1" applyBorder="1"/>
    <xf numFmtId="0" fontId="4" fillId="9" borderId="6" xfId="0" applyFont="1" applyFill="1" applyBorder="1"/>
    <xf numFmtId="0" fontId="4" fillId="5" borderId="6" xfId="0" applyFont="1" applyFill="1" applyBorder="1"/>
    <xf numFmtId="0" fontId="0" fillId="47" borderId="0" xfId="0" applyFill="1"/>
    <xf numFmtId="0" fontId="3" fillId="0" borderId="0" xfId="0" applyFont="1"/>
    <xf numFmtId="0" fontId="2" fillId="0" borderId="6" xfId="1" applyFont="1" applyFill="1" applyBorder="1"/>
    <xf numFmtId="0" fontId="2" fillId="0" borderId="6" xfId="1" applyFont="1" applyBorder="1"/>
    <xf numFmtId="0" fontId="4" fillId="51" borderId="6" xfId="0" applyFont="1" applyFill="1" applyBorder="1"/>
    <xf numFmtId="0" fontId="4" fillId="46" borderId="6" xfId="0" applyFont="1" applyFill="1" applyBorder="1"/>
    <xf numFmtId="0" fontId="2" fillId="0" borderId="6" xfId="1" applyFont="1" applyFill="1" applyBorder="1" applyAlignment="1">
      <alignment horizontal="left"/>
    </xf>
    <xf numFmtId="0" fontId="4" fillId="0" borderId="6" xfId="0" applyFont="1" applyFill="1" applyBorder="1" applyAlignment="1" applyProtection="1">
      <alignment horizontal="left"/>
      <protection locked="0"/>
    </xf>
    <xf numFmtId="164" fontId="4" fillId="52" borderId="7" xfId="0" applyNumberFormat="1" applyFont="1" applyFill="1" applyBorder="1"/>
    <xf numFmtId="164" fontId="4" fillId="52" borderId="0" xfId="0" applyNumberFormat="1" applyFont="1" applyFill="1" applyBorder="1"/>
    <xf numFmtId="164" fontId="4" fillId="51" borderId="5" xfId="0" applyNumberFormat="1" applyFont="1" applyFill="1" applyBorder="1"/>
    <xf numFmtId="0" fontId="4" fillId="0" borderId="6" xfId="0" applyFont="1" applyBorder="1"/>
    <xf numFmtId="0" fontId="2" fillId="0" borderId="5" xfId="1" applyFont="1" applyBorder="1"/>
    <xf numFmtId="0" fontId="2" fillId="0" borderId="7" xfId="1" applyFont="1" applyBorder="1"/>
    <xf numFmtId="0" fontId="4" fillId="7" borderId="5" xfId="0" applyFont="1" applyFill="1" applyBorder="1"/>
    <xf numFmtId="0" fontId="2" fillId="6" borderId="6" xfId="1" applyFont="1" applyFill="1" applyBorder="1"/>
    <xf numFmtId="2" fontId="4" fillId="7" borderId="5" xfId="0" applyNumberFormat="1" applyFont="1" applyFill="1" applyBorder="1"/>
    <xf numFmtId="0" fontId="2" fillId="9" borderId="6" xfId="1" applyFont="1" applyFill="1" applyBorder="1"/>
    <xf numFmtId="164" fontId="4" fillId="3" borderId="5" xfId="0" applyNumberFormat="1" applyFont="1" applyFill="1" applyBorder="1"/>
    <xf numFmtId="0" fontId="4" fillId="52" borderId="7" xfId="0" applyFont="1" applyFill="1" applyBorder="1"/>
    <xf numFmtId="0" fontId="4" fillId="52" borderId="0" xfId="0" applyFont="1" applyFill="1" applyBorder="1"/>
    <xf numFmtId="0" fontId="4" fillId="51" borderId="5" xfId="0" applyFont="1" applyFill="1" applyBorder="1"/>
    <xf numFmtId="0" fontId="2" fillId="6" borderId="6" xfId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0" fontId="4" fillId="52" borderId="5" xfId="0" applyFont="1" applyFill="1" applyBorder="1"/>
    <xf numFmtId="0" fontId="34" fillId="9" borderId="6" xfId="0" applyFont="1" applyFill="1" applyBorder="1"/>
    <xf numFmtId="164" fontId="4" fillId="12" borderId="0" xfId="0" applyNumberFormat="1" applyFont="1" applyFill="1" applyBorder="1"/>
    <xf numFmtId="164" fontId="4" fillId="11" borderId="0" xfId="0" applyNumberFormat="1" applyFont="1" applyFill="1" applyBorder="1"/>
    <xf numFmtId="0" fontId="34" fillId="51" borderId="6" xfId="0" applyFont="1" applyFill="1" applyBorder="1"/>
    <xf numFmtId="164" fontId="4" fillId="0" borderId="5" xfId="0" applyNumberFormat="1" applyFont="1" applyBorder="1"/>
    <xf numFmtId="164" fontId="4" fillId="46" borderId="5" xfId="0" applyNumberFormat="1" applyFont="1" applyFill="1" applyBorder="1"/>
    <xf numFmtId="164" fontId="4" fillId="46" borderId="7" xfId="0" applyNumberFormat="1" applyFont="1" applyFill="1" applyBorder="1"/>
    <xf numFmtId="164" fontId="4" fillId="46" borderId="0" xfId="0" applyNumberFormat="1" applyFont="1" applyFill="1" applyBorder="1"/>
    <xf numFmtId="164" fontId="2" fillId="0" borderId="7" xfId="1" applyNumberFormat="1" applyFont="1" applyBorder="1"/>
    <xf numFmtId="164" fontId="4" fillId="0" borderId="7" xfId="0" applyNumberFormat="1" applyFont="1" applyFill="1" applyBorder="1"/>
    <xf numFmtId="164" fontId="4" fillId="0" borderId="0" xfId="0" applyNumberFormat="1" applyFont="1" applyFill="1" applyBorder="1"/>
    <xf numFmtId="164" fontId="4" fillId="52" borderId="5" xfId="0" applyNumberFormat="1" applyFont="1" applyFill="1" applyBorder="1"/>
    <xf numFmtId="0" fontId="33" fillId="51" borderId="6" xfId="0" applyFont="1" applyFill="1" applyBorder="1"/>
    <xf numFmtId="0" fontId="3" fillId="51" borderId="6" xfId="0" applyFont="1" applyFill="1" applyBorder="1"/>
    <xf numFmtId="0" fontId="4" fillId="46" borderId="0" xfId="0" applyFont="1" applyFill="1"/>
    <xf numFmtId="0" fontId="4" fillId="46" borderId="7" xfId="0" applyFont="1" applyFill="1" applyBorder="1"/>
    <xf numFmtId="0" fontId="4" fillId="46" borderId="0" xfId="0" applyFont="1" applyFill="1" applyBorder="1"/>
    <xf numFmtId="0" fontId="4" fillId="46" borderId="5" xfId="0" applyFont="1" applyFill="1" applyBorder="1"/>
    <xf numFmtId="0" fontId="33" fillId="46" borderId="0" xfId="0" applyFont="1" applyFill="1"/>
    <xf numFmtId="0" fontId="33" fillId="46" borderId="7" xfId="0" applyFont="1" applyFill="1" applyBorder="1"/>
    <xf numFmtId="0" fontId="33" fillId="46" borderId="0" xfId="0" applyFont="1" applyFill="1" applyBorder="1"/>
    <xf numFmtId="0" fontId="33" fillId="46" borderId="5" xfId="0" applyFont="1" applyFill="1" applyBorder="1"/>
    <xf numFmtId="0" fontId="33" fillId="51" borderId="5" xfId="0" applyFont="1" applyFill="1" applyBorder="1"/>
    <xf numFmtId="164" fontId="4" fillId="49" borderId="0" xfId="0" applyNumberFormat="1" applyFont="1" applyFill="1" applyBorder="1"/>
    <xf numFmtId="0" fontId="0" fillId="46" borderId="0" xfId="0" applyFill="1"/>
    <xf numFmtId="0" fontId="0" fillId="46" borderId="7" xfId="0" applyFill="1" applyBorder="1"/>
    <xf numFmtId="0" fontId="0" fillId="46" borderId="0" xfId="0" applyFill="1" applyBorder="1"/>
    <xf numFmtId="0" fontId="0" fillId="46" borderId="5" xfId="0" applyFill="1" applyBorder="1"/>
    <xf numFmtId="0" fontId="0" fillId="51" borderId="5" xfId="0" applyFill="1" applyBorder="1"/>
    <xf numFmtId="0" fontId="0" fillId="51" borderId="6" xfId="0" applyFill="1" applyBorder="1"/>
    <xf numFmtId="2" fontId="4" fillId="0" borderId="5" xfId="0" applyNumberFormat="1" applyFont="1" applyBorder="1"/>
    <xf numFmtId="0" fontId="2" fillId="0" borderId="6" xfId="0" applyFont="1" applyFill="1" applyBorder="1"/>
    <xf numFmtId="0" fontId="4" fillId="0" borderId="7" xfId="0" applyFont="1" applyFill="1" applyBorder="1"/>
    <xf numFmtId="0" fontId="4" fillId="0" borderId="5" xfId="0" applyFont="1" applyFill="1" applyBorder="1"/>
    <xf numFmtId="0" fontId="4" fillId="6" borderId="6" xfId="0" applyFont="1" applyFill="1" applyBorder="1" applyAlignment="1">
      <alignment horizontal="center"/>
    </xf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1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4" fillId="12" borderId="4" xfId="0" applyNumberFormat="1" applyFont="1" applyFill="1" applyBorder="1"/>
    <xf numFmtId="0" fontId="4" fillId="0" borderId="4" xfId="0" applyFont="1" applyBorder="1"/>
    <xf numFmtId="0" fontId="4" fillId="3" borderId="1" xfId="0" applyFont="1" applyFill="1" applyBorder="1"/>
    <xf numFmtId="164" fontId="4" fillId="11" borderId="4" xfId="0" applyNumberFormat="1" applyFont="1" applyFill="1" applyBorder="1"/>
    <xf numFmtId="0" fontId="4" fillId="52" borderId="3" xfId="0" applyFont="1" applyFill="1" applyBorder="1"/>
    <xf numFmtId="0" fontId="4" fillId="52" borderId="4" xfId="0" applyFont="1" applyFill="1" applyBorder="1"/>
    <xf numFmtId="0" fontId="4" fillId="51" borderId="1" xfId="0" applyFont="1" applyFill="1" applyBorder="1"/>
    <xf numFmtId="0" fontId="4" fillId="51" borderId="2" xfId="0" applyFont="1" applyFill="1" applyBorder="1"/>
    <xf numFmtId="0" fontId="4" fillId="9" borderId="2" xfId="0" applyFont="1" applyFill="1" applyBorder="1"/>
    <xf numFmtId="0" fontId="0" fillId="51" borderId="2" xfId="0" applyFill="1" applyBorder="1"/>
    <xf numFmtId="164" fontId="2" fillId="10" borderId="10" xfId="1" applyNumberFormat="1" applyFont="1" applyFill="1" applyBorder="1"/>
    <xf numFmtId="164" fontId="2" fillId="10" borderId="3" xfId="1" applyNumberFormat="1" applyFont="1" applyFill="1" applyBorder="1"/>
    <xf numFmtId="0" fontId="5" fillId="2" borderId="7" xfId="1" applyFont="1" applyFill="1" applyBorder="1"/>
    <xf numFmtId="2" fontId="5" fillId="2" borderId="0" xfId="1" applyNumberFormat="1" applyFont="1" applyFill="1" applyBorder="1"/>
    <xf numFmtId="0" fontId="2" fillId="2" borderId="7" xfId="1" applyFont="1" applyFill="1" applyBorder="1"/>
    <xf numFmtId="0" fontId="35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37" fillId="0" borderId="0" xfId="0" applyFont="1"/>
    <xf numFmtId="0" fontId="4" fillId="53" borderId="25" xfId="0" applyFont="1" applyFill="1" applyBorder="1" applyAlignment="1" applyProtection="1">
      <alignment horizontal="center"/>
      <protection hidden="1"/>
    </xf>
    <xf numFmtId="0" fontId="4" fillId="53" borderId="26" xfId="0" applyFont="1" applyFill="1" applyBorder="1" applyAlignment="1" applyProtection="1">
      <alignment horizontal="center"/>
      <protection hidden="1"/>
    </xf>
    <xf numFmtId="0" fontId="4" fillId="53" borderId="27" xfId="0" applyFont="1" applyFill="1" applyBorder="1" applyAlignment="1" applyProtection="1">
      <alignment horizontal="center"/>
      <protection hidden="1"/>
    </xf>
    <xf numFmtId="0" fontId="4" fillId="53" borderId="28" xfId="0" applyFont="1" applyFill="1" applyBorder="1" applyAlignment="1" applyProtection="1">
      <alignment horizontal="center"/>
      <protection hidden="1"/>
    </xf>
    <xf numFmtId="0" fontId="0" fillId="53" borderId="28" xfId="0" applyFill="1" applyBorder="1" applyProtection="1">
      <protection hidden="1"/>
    </xf>
    <xf numFmtId="0" fontId="0" fillId="53" borderId="27" xfId="0" applyFill="1" applyBorder="1" applyProtection="1">
      <protection hidden="1"/>
    </xf>
    <xf numFmtId="0" fontId="4" fillId="53" borderId="28" xfId="0" applyFont="1" applyFill="1" applyBorder="1" applyProtection="1">
      <protection hidden="1"/>
    </xf>
    <xf numFmtId="0" fontId="33" fillId="53" borderId="28" xfId="0" applyFont="1" applyFill="1" applyBorder="1" applyProtection="1">
      <protection hidden="1"/>
    </xf>
    <xf numFmtId="0" fontId="4" fillId="0" borderId="29" xfId="0" applyFont="1" applyFill="1" applyBorder="1" applyProtection="1">
      <protection hidden="1"/>
    </xf>
    <xf numFmtId="0" fontId="4" fillId="0" borderId="28" xfId="0" applyFont="1" applyFill="1" applyBorder="1" applyProtection="1">
      <protection hidden="1"/>
    </xf>
    <xf numFmtId="0" fontId="4" fillId="0" borderId="27" xfId="0" applyFont="1" applyFill="1" applyBorder="1" applyProtection="1">
      <protection hidden="1"/>
    </xf>
    <xf numFmtId="0" fontId="4" fillId="53" borderId="25" xfId="0" applyFont="1" applyFill="1" applyBorder="1" applyAlignment="1" applyProtection="1">
      <alignment horizontal="left"/>
      <protection hidden="1"/>
    </xf>
    <xf numFmtId="0" fontId="0" fillId="53" borderId="26" xfId="0" applyFill="1" applyBorder="1" applyAlignment="1" applyProtection="1">
      <alignment horizontal="left"/>
      <protection hidden="1"/>
    </xf>
    <xf numFmtId="0" fontId="0" fillId="53" borderId="26" xfId="0" applyFill="1" applyBorder="1" applyProtection="1">
      <protection hidden="1"/>
    </xf>
    <xf numFmtId="0" fontId="0" fillId="53" borderId="30" xfId="0" applyFill="1" applyBorder="1" applyProtection="1">
      <protection hidden="1"/>
    </xf>
    <xf numFmtId="0" fontId="4" fillId="54" borderId="31" xfId="0" applyFont="1" applyFill="1" applyBorder="1" applyAlignment="1" applyProtection="1">
      <alignment horizontal="center"/>
      <protection hidden="1"/>
    </xf>
    <xf numFmtId="0" fontId="4" fillId="49" borderId="25" xfId="0" applyFont="1" applyFill="1" applyBorder="1" applyAlignment="1" applyProtection="1">
      <alignment horizontal="center"/>
      <protection hidden="1"/>
    </xf>
    <xf numFmtId="0" fontId="4" fillId="49" borderId="31" xfId="0" applyFont="1" applyFill="1" applyBorder="1" applyAlignment="1" applyProtection="1">
      <alignment horizontal="center"/>
      <protection hidden="1"/>
    </xf>
    <xf numFmtId="0" fontId="4" fillId="49" borderId="26" xfId="0" applyFont="1" applyFill="1" applyBorder="1" applyAlignment="1" applyProtection="1">
      <alignment horizontal="center"/>
      <protection hidden="1"/>
    </xf>
    <xf numFmtId="0" fontId="4" fillId="49" borderId="30" xfId="0" applyFont="1" applyFill="1" applyBorder="1" applyAlignment="1" applyProtection="1">
      <alignment horizontal="center"/>
      <protection hidden="1"/>
    </xf>
    <xf numFmtId="0" fontId="4" fillId="54" borderId="32" xfId="0" applyFont="1" applyFill="1" applyBorder="1" applyAlignment="1" applyProtection="1">
      <alignment horizontal="center"/>
      <protection hidden="1"/>
    </xf>
    <xf numFmtId="0" fontId="4" fillId="52" borderId="29" xfId="0" applyFont="1" applyFill="1" applyBorder="1" applyAlignment="1" applyProtection="1">
      <alignment horizontal="center"/>
      <protection hidden="1"/>
    </xf>
    <xf numFmtId="2" fontId="4" fillId="52" borderId="32" xfId="0" applyNumberFormat="1" applyFont="1" applyFill="1" applyBorder="1" applyProtection="1">
      <protection hidden="1"/>
    </xf>
    <xf numFmtId="0" fontId="4" fillId="0" borderId="28" xfId="0" applyFont="1" applyFill="1" applyBorder="1" applyProtection="1">
      <protection locked="0"/>
    </xf>
    <xf numFmtId="0" fontId="4" fillId="52" borderId="29" xfId="0" applyFont="1" applyFill="1" applyBorder="1" applyProtection="1">
      <protection hidden="1"/>
    </xf>
    <xf numFmtId="1" fontId="4" fillId="52" borderId="28" xfId="0" applyNumberFormat="1" applyFont="1" applyFill="1" applyBorder="1" applyProtection="1">
      <protection hidden="1"/>
    </xf>
    <xf numFmtId="0" fontId="4" fillId="52" borderId="27" xfId="0" applyFont="1" applyFill="1" applyBorder="1" applyProtection="1">
      <protection hidden="1"/>
    </xf>
    <xf numFmtId="2" fontId="4" fillId="52" borderId="28" xfId="0" applyNumberFormat="1" applyFont="1" applyFill="1" applyBorder="1" applyProtection="1">
      <protection hidden="1"/>
    </xf>
    <xf numFmtId="0" fontId="4" fillId="0" borderId="32" xfId="0" applyFont="1" applyFill="1" applyBorder="1" applyProtection="1">
      <protection locked="0"/>
    </xf>
    <xf numFmtId="0" fontId="4" fillId="52" borderId="28" xfId="0" applyFont="1" applyFill="1" applyBorder="1" applyProtection="1">
      <protection hidden="1"/>
    </xf>
    <xf numFmtId="0" fontId="4" fillId="55" borderId="27" xfId="0" applyFont="1" applyFill="1" applyBorder="1" applyProtection="1">
      <protection locked="0"/>
    </xf>
    <xf numFmtId="0" fontId="4" fillId="55" borderId="29" xfId="0" applyFont="1" applyFill="1" applyBorder="1" applyProtection="1">
      <protection locked="0"/>
    </xf>
    <xf numFmtId="2" fontId="4" fillId="52" borderId="27" xfId="0" applyNumberFormat="1" applyFont="1" applyFill="1" applyBorder="1" applyProtection="1">
      <protection hidden="1"/>
    </xf>
    <xf numFmtId="0" fontId="4" fillId="0" borderId="0" xfId="0" applyFont="1"/>
    <xf numFmtId="0" fontId="4" fillId="52" borderId="25" xfId="0" applyFont="1" applyFill="1" applyBorder="1" applyAlignment="1" applyProtection="1">
      <alignment horizontal="center"/>
      <protection hidden="1"/>
    </xf>
    <xf numFmtId="0" fontId="4" fillId="52" borderId="31" xfId="0" applyFont="1" applyFill="1" applyBorder="1" applyProtection="1">
      <protection hidden="1"/>
    </xf>
    <xf numFmtId="0" fontId="4" fillId="0" borderId="26" xfId="0" applyFont="1" applyFill="1" applyBorder="1" applyProtection="1">
      <protection locked="0"/>
    </xf>
    <xf numFmtId="0" fontId="4" fillId="52" borderId="25" xfId="0" applyFont="1" applyFill="1" applyBorder="1" applyProtection="1">
      <protection hidden="1"/>
    </xf>
    <xf numFmtId="1" fontId="4" fillId="52" borderId="26" xfId="0" applyNumberFormat="1" applyFont="1" applyFill="1" applyBorder="1" applyProtection="1">
      <protection hidden="1"/>
    </xf>
    <xf numFmtId="0" fontId="4" fillId="52" borderId="30" xfId="0" applyFont="1" applyFill="1" applyBorder="1" applyProtection="1">
      <protection hidden="1"/>
    </xf>
    <xf numFmtId="0" fontId="4" fillId="52" borderId="26" xfId="0" applyFont="1" applyFill="1" applyBorder="1" applyProtection="1">
      <protection hidden="1"/>
    </xf>
    <xf numFmtId="0" fontId="4" fillId="0" borderId="31" xfId="0" applyFont="1" applyFill="1" applyBorder="1" applyProtection="1">
      <protection locked="0"/>
    </xf>
    <xf numFmtId="0" fontId="4" fillId="55" borderId="30" xfId="0" applyFont="1" applyFill="1" applyBorder="1" applyProtection="1">
      <protection locked="0"/>
    </xf>
    <xf numFmtId="0" fontId="4" fillId="0" borderId="25" xfId="0" applyFont="1" applyBorder="1" applyProtection="1">
      <protection locked="0"/>
    </xf>
    <xf numFmtId="2" fontId="4" fillId="52" borderId="26" xfId="0" applyNumberFormat="1" applyFont="1" applyFill="1" applyBorder="1" applyProtection="1">
      <protection hidden="1"/>
    </xf>
    <xf numFmtId="2" fontId="4" fillId="52" borderId="30" xfId="0" applyNumberFormat="1" applyFont="1" applyFill="1" applyBorder="1" applyProtection="1">
      <protection hidden="1"/>
    </xf>
    <xf numFmtId="0" fontId="4" fillId="52" borderId="32" xfId="0" applyFont="1" applyFill="1" applyBorder="1" applyProtection="1">
      <protection hidden="1"/>
    </xf>
    <xf numFmtId="0" fontId="4" fillId="0" borderId="29" xfId="0" applyFont="1" applyBorder="1" applyProtection="1">
      <protection locked="0"/>
    </xf>
    <xf numFmtId="0" fontId="4" fillId="52" borderId="32" xfId="0" applyFont="1" applyFill="1" applyBorder="1"/>
    <xf numFmtId="0" fontId="4" fillId="0" borderId="32" xfId="0" applyFont="1" applyFill="1" applyBorder="1"/>
    <xf numFmtId="0" fontId="4" fillId="52" borderId="31" xfId="0" applyFont="1" applyFill="1" applyBorder="1"/>
    <xf numFmtId="0" fontId="4" fillId="0" borderId="31" xfId="0" applyFont="1" applyFill="1" applyBorder="1"/>
    <xf numFmtId="0" fontId="4" fillId="0" borderId="26" xfId="0" applyFont="1" applyBorder="1"/>
    <xf numFmtId="0" fontId="4" fillId="49" borderId="31" xfId="0" applyFont="1" applyFill="1" applyBorder="1" applyProtection="1">
      <protection hidden="1"/>
    </xf>
    <xf numFmtId="0" fontId="4" fillId="49" borderId="25" xfId="0" applyFont="1" applyFill="1" applyBorder="1" applyProtection="1">
      <protection hidden="1"/>
    </xf>
    <xf numFmtId="1" fontId="4" fillId="49" borderId="26" xfId="0" applyNumberFormat="1" applyFont="1" applyFill="1" applyBorder="1" applyProtection="1">
      <protection hidden="1"/>
    </xf>
    <xf numFmtId="0" fontId="4" fillId="49" borderId="30" xfId="0" applyFont="1" applyFill="1" applyBorder="1" applyProtection="1">
      <protection hidden="1"/>
    </xf>
    <xf numFmtId="0" fontId="4" fillId="49" borderId="26" xfId="0" applyFont="1" applyFill="1" applyBorder="1" applyProtection="1">
      <protection hidden="1"/>
    </xf>
    <xf numFmtId="2" fontId="4" fillId="49" borderId="26" xfId="0" applyNumberFormat="1" applyFont="1" applyFill="1" applyBorder="1" applyProtection="1">
      <protection hidden="1"/>
    </xf>
    <xf numFmtId="2" fontId="4" fillId="49" borderId="30" xfId="0" applyNumberFormat="1" applyFont="1" applyFill="1" applyBorder="1" applyProtection="1">
      <protection hidden="1"/>
    </xf>
    <xf numFmtId="0" fontId="38" fillId="0" borderId="0" xfId="0" applyFont="1"/>
    <xf numFmtId="0" fontId="4" fillId="54" borderId="33" xfId="0" applyFont="1" applyFill="1" applyBorder="1" applyAlignment="1" applyProtection="1">
      <alignment horizontal="center"/>
      <protection hidden="1"/>
    </xf>
    <xf numFmtId="0" fontId="4" fillId="49" borderId="29" xfId="0" applyFont="1" applyFill="1" applyBorder="1" applyAlignment="1" applyProtection="1">
      <alignment horizontal="center"/>
      <protection hidden="1"/>
    </xf>
    <xf numFmtId="0" fontId="4" fillId="49" borderId="34" xfId="0" applyFont="1" applyFill="1" applyBorder="1"/>
    <xf numFmtId="0" fontId="4" fillId="49" borderId="29" xfId="0" applyFont="1" applyFill="1" applyBorder="1" applyProtection="1">
      <protection hidden="1"/>
    </xf>
    <xf numFmtId="1" fontId="4" fillId="49" borderId="28" xfId="0" applyNumberFormat="1" applyFont="1" applyFill="1" applyBorder="1" applyProtection="1">
      <protection hidden="1"/>
    </xf>
    <xf numFmtId="0" fontId="4" fillId="49" borderId="27" xfId="0" applyFont="1" applyFill="1" applyBorder="1" applyProtection="1">
      <protection hidden="1"/>
    </xf>
    <xf numFmtId="0" fontId="4" fillId="49" borderId="28" xfId="0" applyFont="1" applyFill="1" applyBorder="1" applyProtection="1">
      <protection hidden="1"/>
    </xf>
    <xf numFmtId="2" fontId="4" fillId="49" borderId="28" xfId="0" applyNumberFormat="1" applyFont="1" applyFill="1" applyBorder="1" applyProtection="1">
      <protection hidden="1"/>
    </xf>
    <xf numFmtId="0" fontId="4" fillId="49" borderId="0" xfId="0" applyFont="1" applyFill="1" applyBorder="1" applyProtection="1">
      <protection hidden="1"/>
    </xf>
    <xf numFmtId="2" fontId="4" fillId="49" borderId="27" xfId="0" applyNumberFormat="1" applyFont="1" applyFill="1" applyBorder="1" applyProtection="1">
      <protection hidden="1"/>
    </xf>
    <xf numFmtId="0" fontId="4" fillId="49" borderId="31" xfId="0" applyFont="1" applyFill="1" applyBorder="1"/>
    <xf numFmtId="0" fontId="4" fillId="49" borderId="26" xfId="0" applyFont="1" applyFill="1" applyBorder="1"/>
    <xf numFmtId="0" fontId="4" fillId="48" borderId="35" xfId="0" applyFont="1" applyFill="1" applyBorder="1" applyAlignment="1">
      <alignment horizontal="right"/>
    </xf>
    <xf numFmtId="2" fontId="4" fillId="54" borderId="0" xfId="0" applyNumberFormat="1" applyFont="1" applyFill="1" applyBorder="1"/>
    <xf numFmtId="2" fontId="4" fillId="54" borderId="36" xfId="0" applyNumberFormat="1" applyFont="1" applyFill="1" applyBorder="1"/>
    <xf numFmtId="0" fontId="0" fillId="56" borderId="25" xfId="0" applyFill="1" applyBorder="1"/>
    <xf numFmtId="0" fontId="0" fillId="56" borderId="26" xfId="0" applyFill="1" applyBorder="1"/>
    <xf numFmtId="0" fontId="0" fillId="56" borderId="30" xfId="0" applyFill="1" applyBorder="1"/>
    <xf numFmtId="0" fontId="4" fillId="0" borderId="29" xfId="0" applyFont="1" applyBorder="1" applyProtection="1">
      <protection hidden="1"/>
    </xf>
    <xf numFmtId="0" fontId="4" fillId="0" borderId="28" xfId="0" applyFont="1" applyBorder="1" applyProtection="1">
      <protection hidden="1"/>
    </xf>
    <xf numFmtId="0" fontId="4" fillId="53" borderId="29" xfId="0" applyFont="1" applyFill="1" applyBorder="1" applyAlignment="1" applyProtection="1">
      <alignment horizontal="left"/>
      <protection hidden="1"/>
    </xf>
    <xf numFmtId="0" fontId="0" fillId="53" borderId="28" xfId="0" applyFill="1" applyBorder="1" applyAlignment="1" applyProtection="1">
      <alignment horizontal="left"/>
      <protection hidden="1"/>
    </xf>
    <xf numFmtId="0" fontId="4" fillId="49" borderId="28" xfId="0" applyFont="1" applyFill="1" applyBorder="1" applyAlignment="1" applyProtection="1">
      <alignment horizontal="center"/>
      <protection hidden="1"/>
    </xf>
    <xf numFmtId="0" fontId="4" fillId="49" borderId="27" xfId="0" applyFont="1" applyFill="1" applyBorder="1" applyAlignment="1" applyProtection="1">
      <alignment horizontal="center"/>
      <protection hidden="1"/>
    </xf>
    <xf numFmtId="2" fontId="4" fillId="52" borderId="29" xfId="0" applyNumberFormat="1" applyFont="1" applyFill="1" applyBorder="1" applyProtection="1">
      <protection hidden="1"/>
    </xf>
    <xf numFmtId="0" fontId="4" fillId="0" borderId="34" xfId="0" applyFont="1" applyBorder="1" applyProtection="1">
      <protection locked="0"/>
    </xf>
    <xf numFmtId="0" fontId="4" fillId="52" borderId="37" xfId="0" applyFont="1" applyFill="1" applyBorder="1" applyProtection="1">
      <protection hidden="1"/>
    </xf>
    <xf numFmtId="0" fontId="4" fillId="55" borderId="38" xfId="0" applyFont="1" applyFill="1" applyBorder="1" applyProtection="1">
      <protection locked="0"/>
    </xf>
    <xf numFmtId="164" fontId="4" fillId="52" borderId="26" xfId="0" applyNumberFormat="1" applyFont="1" applyFill="1" applyBorder="1" applyAlignment="1" applyProtection="1">
      <alignment horizontal="right"/>
      <protection hidden="1"/>
    </xf>
    <xf numFmtId="2" fontId="4" fillId="52" borderId="26" xfId="0" applyNumberFormat="1" applyFont="1" applyFill="1" applyBorder="1" applyAlignment="1" applyProtection="1">
      <alignment horizontal="right"/>
      <protection hidden="1"/>
    </xf>
    <xf numFmtId="2" fontId="4" fillId="52" borderId="30" xfId="0" applyNumberFormat="1" applyFont="1" applyFill="1" applyBorder="1" applyAlignment="1" applyProtection="1">
      <alignment horizontal="right"/>
      <protection hidden="1"/>
    </xf>
    <xf numFmtId="0" fontId="4" fillId="0" borderId="31" xfId="0" applyFont="1" applyBorder="1" applyProtection="1">
      <protection locked="0"/>
    </xf>
    <xf numFmtId="0" fontId="4" fillId="52" borderId="39" xfId="0" applyFont="1" applyFill="1" applyBorder="1" applyProtection="1">
      <protection hidden="1"/>
    </xf>
    <xf numFmtId="0" fontId="4" fillId="0" borderId="38" xfId="0" applyFont="1" applyBorder="1" applyProtection="1">
      <protection locked="0"/>
    </xf>
    <xf numFmtId="164" fontId="4" fillId="52" borderId="39" xfId="0" applyNumberFormat="1" applyFont="1" applyFill="1" applyBorder="1" applyAlignment="1" applyProtection="1">
      <alignment horizontal="right"/>
      <protection hidden="1"/>
    </xf>
    <xf numFmtId="2" fontId="4" fillId="52" borderId="39" xfId="0" applyNumberFormat="1" applyFont="1" applyFill="1" applyBorder="1" applyAlignment="1" applyProtection="1">
      <alignment horizontal="right"/>
      <protection hidden="1"/>
    </xf>
    <xf numFmtId="2" fontId="4" fillId="52" borderId="38" xfId="0" applyNumberFormat="1" applyFont="1" applyFill="1" applyBorder="1" applyAlignment="1" applyProtection="1">
      <alignment horizontal="right"/>
      <protection hidden="1"/>
    </xf>
    <xf numFmtId="0" fontId="4" fillId="48" borderId="25" xfId="0" applyFont="1" applyFill="1" applyBorder="1" applyAlignment="1">
      <alignment horizontal="right"/>
    </xf>
    <xf numFmtId="2" fontId="4" fillId="54" borderId="26" xfId="0" applyNumberFormat="1" applyFont="1" applyFill="1" applyBorder="1"/>
    <xf numFmtId="2" fontId="4" fillId="54" borderId="30" xfId="0" applyNumberFormat="1" applyFont="1" applyFill="1" applyBorder="1"/>
  </cellXfs>
  <cellStyles count="64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11"/>
    <cellStyle name="20% — акцент2" xfId="12"/>
    <cellStyle name="20% — акцент3" xfId="13"/>
    <cellStyle name="20% — акцент4" xfId="14"/>
    <cellStyle name="20% — акцент5" xfId="15"/>
    <cellStyle name="20% — акцент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23"/>
    <cellStyle name="40% — акцент2" xfId="24"/>
    <cellStyle name="40% — акцент3" xfId="25"/>
    <cellStyle name="40% — акцент4" xfId="26"/>
    <cellStyle name="40% — акцент5" xfId="27"/>
    <cellStyle name="40% — акцент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35"/>
    <cellStyle name="60% — акцент2" xfId="36"/>
    <cellStyle name="60% — акцент3" xfId="37"/>
    <cellStyle name="60% — акцент4" xfId="38"/>
    <cellStyle name="60% — акцент5" xfId="39"/>
    <cellStyle name="60% — акцент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cel Built-in Normal" xfId="3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Title" xfId="61"/>
    <cellStyle name="Total" xfId="62"/>
    <cellStyle name="Warning Text" xfId="63"/>
    <cellStyle name="Обычный" xfId="0" builtinId="0"/>
    <cellStyle name="Обычный_PD" xfId="4"/>
    <cellStyle name="Обычный_SixSigmaMEDChart" xfId="1"/>
    <cellStyle name="Обычный_SixSigmaMEDxChart" xfId="2"/>
  </cellStyles>
  <dxfs count="16">
    <dxf>
      <font>
        <b/>
        <i val="0"/>
        <color auto="1"/>
      </font>
      <fill>
        <patternFill>
          <bgColor rgb="FFFFCCFF"/>
        </patternFill>
      </fill>
    </dxf>
    <dxf>
      <font>
        <b/>
        <i val="0"/>
        <color auto="1"/>
      </font>
      <fill>
        <patternFill>
          <bgColor rgb="FF00FF00"/>
        </patternFill>
      </fill>
    </dxf>
    <dxf>
      <font>
        <b/>
        <i val="0"/>
        <color auto="1"/>
      </font>
      <fill>
        <patternFill>
          <bgColor rgb="FF00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  <color auto="1"/>
      </font>
      <fill>
        <patternFill>
          <bgColor rgb="FFFFCCFF"/>
        </patternFill>
      </fill>
    </dxf>
    <dxf>
      <font>
        <b/>
        <i val="0"/>
        <color auto="1"/>
      </font>
      <fill>
        <patternFill>
          <bgColor rgb="FF00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FF00"/>
        </patternFill>
      </fill>
    </dxf>
    <dxf>
      <font>
        <b/>
        <i val="0"/>
        <color auto="1"/>
      </font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%20FILE/&#1057;D%20FILES/SYNEVO/Integrated%20Quality%20SystemSynevo/Book%20Analytical%20Quality/Setting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PQPELISA"/>
      <sheetName val="MPQPSZ"/>
      <sheetName val="QualityGoals"/>
      <sheetName val="IFCost (1)"/>
      <sheetName val="IFCost(2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O314"/>
  <sheetViews>
    <sheetView showGridLines="0"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24" sqref="Q24"/>
    </sheetView>
  </sheetViews>
  <sheetFormatPr defaultRowHeight="12.75"/>
  <cols>
    <col min="1" max="1" width="3.140625" style="1" customWidth="1"/>
    <col min="2" max="2" width="6.140625" style="1" customWidth="1"/>
    <col min="3" max="3" width="11.5703125" style="1" customWidth="1"/>
    <col min="4" max="4" width="8.7109375" style="1" customWidth="1"/>
    <col min="5" max="6" width="8.28515625" style="1" customWidth="1"/>
    <col min="7" max="7" width="7.140625" style="1" customWidth="1"/>
    <col min="8" max="8" width="7.5703125" style="1" customWidth="1"/>
    <col min="9" max="9" width="9.140625" style="1" customWidth="1"/>
    <col min="10" max="10" width="8.7109375" style="1" customWidth="1"/>
    <col min="11" max="11" width="8.28515625" style="1" customWidth="1"/>
    <col min="12" max="12" width="9.7109375" style="1" customWidth="1"/>
    <col min="13" max="13" width="10.28515625" style="1" customWidth="1"/>
    <col min="14" max="14" width="11.42578125" style="1" customWidth="1"/>
    <col min="15" max="15" width="49.7109375" style="1" customWidth="1"/>
    <col min="16" max="16" width="2.140625" style="1" customWidth="1"/>
    <col min="17" max="17" width="12" style="1" customWidth="1"/>
    <col min="18" max="18" width="11.42578125" style="1" customWidth="1"/>
    <col min="19" max="19" width="11.5703125" style="1" customWidth="1"/>
    <col min="20" max="20" width="9.28515625" style="1" customWidth="1"/>
    <col min="21" max="21" width="10.28515625" style="1" customWidth="1"/>
    <col min="22" max="22" width="7.5703125" style="1" customWidth="1"/>
    <col min="23" max="23" width="8.85546875" style="1" customWidth="1"/>
    <col min="24" max="24" width="9.140625" style="1" customWidth="1"/>
    <col min="25" max="25" width="9.140625" style="1"/>
    <col min="26" max="26" width="9.140625" style="1" customWidth="1"/>
    <col min="27" max="27" width="9.140625" style="1"/>
    <col min="28" max="29" width="9.140625" style="1" customWidth="1"/>
    <col min="30" max="31" width="9.140625" style="1"/>
    <col min="32" max="33" width="9.140625" style="1" customWidth="1"/>
    <col min="34" max="36" width="9.140625" style="1"/>
    <col min="37" max="37" width="9.140625" style="1" customWidth="1"/>
    <col min="38" max="16384" width="9.140625" style="1"/>
  </cols>
  <sheetData>
    <row r="1" spans="1:41" ht="21">
      <c r="A1"/>
      <c r="B1" s="286" t="s">
        <v>134</v>
      </c>
      <c r="C1" s="286" t="s">
        <v>133</v>
      </c>
      <c r="D1" s="286" t="s">
        <v>132</v>
      </c>
      <c r="E1" s="290" t="s">
        <v>131</v>
      </c>
      <c r="F1" s="290" t="s">
        <v>130</v>
      </c>
      <c r="G1" s="289" t="s">
        <v>129</v>
      </c>
      <c r="H1" s="288" t="s">
        <v>128</v>
      </c>
      <c r="I1" s="286" t="s">
        <v>127</v>
      </c>
      <c r="J1" s="286" t="s">
        <v>126</v>
      </c>
      <c r="K1" s="287" t="s">
        <v>125</v>
      </c>
      <c r="L1" s="286" t="s">
        <v>124</v>
      </c>
      <c r="M1" s="286" t="s">
        <v>123</v>
      </c>
      <c r="N1" s="286" t="s">
        <v>122</v>
      </c>
      <c r="O1" s="285" t="s">
        <v>121</v>
      </c>
      <c r="P1"/>
      <c r="Q1" s="284" t="s">
        <v>120</v>
      </c>
      <c r="R1" s="283" t="s">
        <v>119</v>
      </c>
      <c r="S1" s="282" t="s">
        <v>118</v>
      </c>
      <c r="T1" s="281" t="s">
        <v>117</v>
      </c>
      <c r="U1" s="280" t="s">
        <v>116</v>
      </c>
      <c r="V1" s="279" t="s">
        <v>115</v>
      </c>
      <c r="W1" s="278" t="s">
        <v>114</v>
      </c>
    </row>
    <row r="2" spans="1:41" ht="18">
      <c r="B2" s="241">
        <v>1</v>
      </c>
      <c r="C2" s="277" t="s">
        <v>113</v>
      </c>
      <c r="D2" s="276">
        <v>1</v>
      </c>
      <c r="E2" s="238">
        <v>30</v>
      </c>
      <c r="F2" s="275">
        <v>1</v>
      </c>
      <c r="G2" s="238">
        <v>1</v>
      </c>
      <c r="H2" s="264">
        <v>3.2</v>
      </c>
      <c r="I2" s="265">
        <v>4.75</v>
      </c>
      <c r="J2" s="235">
        <f>H2/I2</f>
        <v>0.67368421052631577</v>
      </c>
      <c r="K2" s="264">
        <f>SQRT(POWER(F2,2)+POWER(H2,2))*1.96*SQRT(2)</f>
        <v>9.2929633594456842</v>
      </c>
      <c r="L2" s="233">
        <v>4.07</v>
      </c>
      <c r="M2" s="232">
        <f>(L2-G2)/F2</f>
        <v>3.0700000000000003</v>
      </c>
      <c r="N2" s="232">
        <f>SQRT(POWER(3,2)*POWER(F2,2)+POWER(G2,2))</f>
        <v>3.1622776601683795</v>
      </c>
      <c r="O2" s="231" t="str">
        <f>IF(M2&gt;=6,"13s(N2,R1)",(IF(M2&gt;=6,"13s(N2,R1)",IF(M2&gt;=5,"13s/22s/R4s(N2,R1)",IF(M2&gt;=4,"13s/22s/R4s/41s(N4,R1/N2,R2)",IF(M2&gt;=3,"13s/22s/R4s/41s/8x(N4R2/N2R4)",IF(M2&gt;=2,"13s/22s/R4s/41s/10x(N5R2/N2R5)","Unaceptable")))))))</f>
        <v>13s/22s/R4s/41s/8x(N4R2/N2R4)</v>
      </c>
      <c r="P2"/>
      <c r="R2" s="188"/>
      <c r="S2" s="206"/>
      <c r="T2" s="210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ht="18">
      <c r="A3" s="151"/>
      <c r="B3" s="243">
        <v>2</v>
      </c>
      <c r="C3" s="274" t="s">
        <v>113</v>
      </c>
      <c r="D3" s="229">
        <v>2</v>
      </c>
      <c r="E3" s="227">
        <v>30</v>
      </c>
      <c r="F3" s="273">
        <v>1</v>
      </c>
      <c r="G3" s="227">
        <v>1</v>
      </c>
      <c r="H3" s="260">
        <f>H2</f>
        <v>3.2</v>
      </c>
      <c r="I3" s="261">
        <f>I2</f>
        <v>4.75</v>
      </c>
      <c r="J3" s="224">
        <f>H3/I3</f>
        <v>0.67368421052631577</v>
      </c>
      <c r="K3" s="260">
        <f>SQRT((H3*H3)+(F3*F3))*1.96*SQRT(2)</f>
        <v>9.2929633594456842</v>
      </c>
      <c r="L3" s="272">
        <v>4.07</v>
      </c>
      <c r="M3" s="221">
        <f>(L3-G3)/F3</f>
        <v>3.0700000000000003</v>
      </c>
      <c r="N3" s="221">
        <f>SQRT(POWER(3,2)*POWER(F3,2)+POWER(G3,2))</f>
        <v>3.1622776601683795</v>
      </c>
      <c r="O3" s="242" t="str">
        <f>IF(M3&gt;=6,"13s(N2,R1)",(IF(M3&gt;=6,"13s(N2,R1)",IF(M3&gt;=5,"13s/22s/R4s(N2,R1)",IF(M3&gt;=4,"13s/22s/R4s/41s(N4,R1/N2,R2)",IF(M3&gt;=3,"13s/22s/R4s/41s/8x(N4R2/N2R4)",IF(M3&gt;=2,"13s/22s/R4s/41s/10x(N5R2/N2R5)","Unaceptable")))))))</f>
        <v>13s/22s/R4s/41s/8x(N4R2/N2R4)</v>
      </c>
      <c r="P3"/>
      <c r="R3" s="188"/>
      <c r="S3" s="206"/>
      <c r="T3" s="210"/>
      <c r="U3"/>
      <c r="V3"/>
      <c r="W3"/>
      <c r="X3"/>
      <c r="Y3"/>
      <c r="Z3"/>
      <c r="AA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ht="17.25" customHeight="1">
      <c r="A4" s="151"/>
      <c r="B4" s="241">
        <v>3</v>
      </c>
      <c r="C4" s="240" t="s">
        <v>112</v>
      </c>
      <c r="D4" s="239">
        <v>1</v>
      </c>
      <c r="E4" s="266">
        <v>30</v>
      </c>
      <c r="F4" s="237">
        <v>2.0382272967572712</v>
      </c>
      <c r="G4" s="266">
        <v>0</v>
      </c>
      <c r="H4" s="264">
        <v>6.45</v>
      </c>
      <c r="I4" s="265">
        <v>26.1</v>
      </c>
      <c r="J4" s="235">
        <f>H4/I4</f>
        <v>0.2471264367816092</v>
      </c>
      <c r="K4" s="271">
        <f>SQRT(POWER(F4,2)+POWER(H4,2))*1.96*SQRT(2)</f>
        <v>18.749911667188602</v>
      </c>
      <c r="L4" s="146">
        <v>12.04</v>
      </c>
      <c r="M4" s="270">
        <f>(L4-G4)/F4</f>
        <v>5.9070938845511014</v>
      </c>
      <c r="N4" s="232">
        <f>SQRT(POWER(3,2)*POWER(F4,2)+POWER(G4,2))</f>
        <v>6.1146818902718136</v>
      </c>
      <c r="O4" s="231" t="str">
        <f>IF(M4&gt;=6,"13s(N2,R1)",(IF(M4&gt;=6,"13s(N2,R1)",IF(M4&gt;=5,"13s/22s/R4s(N2,R1)",IF(M4&gt;=4,"13s/22s/R4s/41s(N4,R1/N2,R2)",IF(M4&gt;=3,"13s/22s/R4s/41s/8x(N4R2/N2R4)",IF(M4&gt;=2,"13s/22s/R4s/41s/10x(N5R2/N2R5)","Unaceptable")))))))</f>
        <v>13s/22s/R4s(N2,R1)</v>
      </c>
      <c r="P4"/>
      <c r="Q4"/>
      <c r="R4"/>
      <c r="S4"/>
      <c r="T4"/>
      <c r="U4"/>
      <c r="V4"/>
      <c r="W4"/>
      <c r="X4"/>
      <c r="Y4"/>
      <c r="Z4"/>
      <c r="AA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ht="18">
      <c r="A5" s="151"/>
      <c r="B5" s="243">
        <v>4</v>
      </c>
      <c r="C5" s="247" t="s">
        <v>112</v>
      </c>
      <c r="D5" s="228">
        <v>2</v>
      </c>
      <c r="E5" s="262">
        <v>30</v>
      </c>
      <c r="F5" s="226">
        <v>2.0382272967572712</v>
      </c>
      <c r="G5" s="262">
        <v>0</v>
      </c>
      <c r="H5" s="260">
        <f>H4</f>
        <v>6.45</v>
      </c>
      <c r="I5" s="261">
        <f>I4</f>
        <v>26.1</v>
      </c>
      <c r="J5" s="224">
        <f>H5/I5</f>
        <v>0.2471264367816092</v>
      </c>
      <c r="K5" s="269">
        <f>SQRT((H5*H5)+(F5*F5))*1.96*SQRT(2)</f>
        <v>18.749911667188602</v>
      </c>
      <c r="L5" s="140">
        <v>12.04</v>
      </c>
      <c r="M5" s="268">
        <f>(L5-G5)/F5</f>
        <v>5.9070938845511014</v>
      </c>
      <c r="N5" s="221">
        <f>SQRT(POWER(3,2)*POWER(F5,2)+POWER(G5,2))</f>
        <v>6.1146818902718136</v>
      </c>
      <c r="O5" s="242" t="str">
        <f>IF(M5&gt;=6,"13s(N2,R1)",(IF(M5&gt;=6,"13s(N2,R1)",IF(M5&gt;=5,"13s/22s/R4s(N2,R1)",IF(M5&gt;=4,"13s/22s/R4s/41s(N4,R1/N2,R2)",IF(M5&gt;=3,"13s/22s/R4s/41s/8x(N4R2/N2R4)",IF(M5&gt;=2,"13s/22s/R4s/41s/10x(N5R2/N2R5)","Unaceptable")))))))</f>
        <v>13s/22s/R4s(N2,R1)</v>
      </c>
      <c r="P5"/>
      <c r="X5"/>
      <c r="Y5"/>
      <c r="Z5"/>
      <c r="AA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ht="18">
      <c r="A6" s="151"/>
      <c r="B6" s="241">
        <v>5</v>
      </c>
      <c r="C6" s="267" t="s">
        <v>111</v>
      </c>
      <c r="D6" s="239">
        <v>1</v>
      </c>
      <c r="E6" s="266">
        <v>30</v>
      </c>
      <c r="F6" s="237">
        <v>2.87</v>
      </c>
      <c r="G6" s="266">
        <v>0</v>
      </c>
      <c r="H6" s="264">
        <v>19.399999999999999</v>
      </c>
      <c r="I6" s="265">
        <v>41.6</v>
      </c>
      <c r="J6" s="235">
        <f>H6/I6</f>
        <v>0.4663461538461538</v>
      </c>
      <c r="K6" s="264">
        <f>SQRT(POWER(F6,2)+POWER(H6,2))*1.96*SQRT(2)</f>
        <v>54.359312928696944</v>
      </c>
      <c r="L6" s="251">
        <v>27.48</v>
      </c>
      <c r="M6" s="232">
        <f>(L6-G6)/F6</f>
        <v>9.5749128919860631</v>
      </c>
      <c r="N6" s="232">
        <f>SQRT(POWER(3,2)*POWER(F6,2)+POWER(G6,2))</f>
        <v>8.6100000000000012</v>
      </c>
      <c r="O6" s="231" t="str">
        <f>IF(M6&gt;=6,"13s(N2,R1)",(IF(M6&gt;=6,"13s(N2,R1)",IF(M6&gt;=5,"13s/22s/R4s(N2,R1)",IF(M6&gt;=4,"13s/22s/R4s/41s(N4,R1/N2,R2)",IF(M6&gt;=3,"13s/22s/R4s/41s/8x(N4R2/N2R4)",IF(M6&gt;=2,"13s/22s/R4s/41s/10x(N5R2/N2R5)","Unaceptable")))))))</f>
        <v>13s(N2,R1)</v>
      </c>
      <c r="P6"/>
      <c r="R6"/>
      <c r="S6"/>
      <c r="T6"/>
      <c r="U6"/>
      <c r="V6"/>
      <c r="W6"/>
      <c r="X6"/>
      <c r="Y6"/>
      <c r="Z6"/>
      <c r="AA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ht="18">
      <c r="A7" s="151"/>
      <c r="B7" s="243">
        <v>6</v>
      </c>
      <c r="C7" s="263" t="s">
        <v>111</v>
      </c>
      <c r="D7" s="228">
        <v>2</v>
      </c>
      <c r="E7" s="262">
        <v>30</v>
      </c>
      <c r="F7" s="226">
        <v>2.8657045460039714</v>
      </c>
      <c r="G7" s="262">
        <v>0</v>
      </c>
      <c r="H7" s="260">
        <f>H6</f>
        <v>19.399999999999999</v>
      </c>
      <c r="I7" s="261">
        <f>I6</f>
        <v>41.6</v>
      </c>
      <c r="J7" s="224">
        <f>H7/I7</f>
        <v>0.4663461538461538</v>
      </c>
      <c r="K7" s="260">
        <f>SQRT((H7*H7)+(F7*F7))*1.96*SQRT(2)</f>
        <v>54.357571759467433</v>
      </c>
      <c r="L7" s="222">
        <v>27.48</v>
      </c>
      <c r="M7" s="221">
        <f>(L7-G7)/F7</f>
        <v>9.5892648941493217</v>
      </c>
      <c r="N7" s="221">
        <f>SQRT(POWER(3,2)*POWER(F7,2)+POWER(G7,2))</f>
        <v>8.5971136380119137</v>
      </c>
      <c r="O7" s="242" t="str">
        <f>IF(M7&gt;=6,"13s(N2,R1)",(IF(M7&gt;=6,"13s(N2,R1)",IF(M7&gt;=5,"13s/22s/R4s(N2,R1)",IF(M7&gt;=4,"13s/22s/R4s/41s(N4,R1/N2,R2)",IF(M7&gt;=3,"13s/22s/R4s/41s/8x(N4R2/N2R4)",IF(M7&gt;=2,"13s/22s/R4s/41s/10x(N5R2/N2R5)","Unaceptable")))))))</f>
        <v>13s(N2,R1)</v>
      </c>
      <c r="P7"/>
      <c r="R7"/>
      <c r="S7"/>
      <c r="T7"/>
      <c r="U7"/>
      <c r="V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ht="18" customHeight="1">
      <c r="A8" s="151"/>
      <c r="B8" s="241">
        <v>7</v>
      </c>
      <c r="C8" s="259" t="s">
        <v>110</v>
      </c>
      <c r="D8" s="257">
        <v>1</v>
      </c>
      <c r="E8" s="256">
        <v>30</v>
      </c>
      <c r="F8" s="255">
        <v>1.9768847255084796</v>
      </c>
      <c r="G8" s="254">
        <v>0</v>
      </c>
      <c r="H8" s="252">
        <v>8.6999999999999993</v>
      </c>
      <c r="I8" s="250">
        <v>28.3</v>
      </c>
      <c r="J8" s="253">
        <f>H8/I8</f>
        <v>0.30742049469964661</v>
      </c>
      <c r="K8" s="252">
        <f>SQRT(POWER(F8,2)+POWER(H8,2))*1.96*SQRT(2)</f>
        <v>24.729899234492315</v>
      </c>
      <c r="L8" s="251">
        <v>14.6</v>
      </c>
      <c r="M8" s="250">
        <f>(L8-G8)/F8</f>
        <v>7.3853572803769305</v>
      </c>
      <c r="N8" s="250">
        <f>SQRT(POWER(3,2)*POWER(F8,2)+POWER(G8,2))</f>
        <v>5.9306541765254384</v>
      </c>
      <c r="O8" s="220" t="str">
        <f>IF(M8&gt;=6,"13s(N2,R1)",(IF(M8&gt;=6,"13s(N2,R1)",IF(M8&gt;=5,"13s/22s/R4s(N2,R1)",IF(M8&gt;=4,"13s/22s/R4s/41s(N4,R1/N2,R2)",IF(M8&gt;=3,"13s/22s/R4s/41s/8x(N4R2/N2R4)",IF(M8&gt;=2,"13s/22s/R4s/41s/10x(N5R2/N2R5)","Unaceptable")))))))</f>
        <v>13s(N2,R1)</v>
      </c>
      <c r="P8"/>
      <c r="R8"/>
      <c r="S8"/>
      <c r="T8"/>
      <c r="U8"/>
      <c r="V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ht="18">
      <c r="A9" s="151"/>
      <c r="B9" s="230">
        <v>8</v>
      </c>
      <c r="C9" s="247" t="s">
        <v>110</v>
      </c>
      <c r="D9" s="228">
        <v>2</v>
      </c>
      <c r="E9" s="227">
        <v>30</v>
      </c>
      <c r="F9" s="226">
        <v>1.9768847255084796</v>
      </c>
      <c r="G9" s="225">
        <v>0</v>
      </c>
      <c r="H9" s="223">
        <f>H8</f>
        <v>8.6999999999999993</v>
      </c>
      <c r="I9" s="221">
        <f>I8</f>
        <v>28.3</v>
      </c>
      <c r="J9" s="224">
        <f>H9/I9</f>
        <v>0.30742049469964661</v>
      </c>
      <c r="K9" s="223">
        <f>SQRT((H9*H9)+(F9*F9))*1.96*SQRT(2)</f>
        <v>24.729899234492315</v>
      </c>
      <c r="L9" s="222">
        <v>14.6</v>
      </c>
      <c r="M9" s="221">
        <f>(L9-G9)/F9</f>
        <v>7.3853572803769305</v>
      </c>
      <c r="N9" s="221">
        <f>SQRT(POWER(3,2)*POWER(F9,2)+POWER(G9,2))</f>
        <v>5.9306541765254384</v>
      </c>
      <c r="O9" s="242" t="str">
        <f>IF(M9&gt;=6,"13s(N2,R1)",(IF(M9&gt;=6,"13s(N2,R1)",IF(M9&gt;=5,"13s/22s/R4s(N2,R1)",IF(M9&gt;=4,"13s/22s/R4s/41s(N4,R1/N2,R2)",IF(M9&gt;=3,"13s/22s/R4s/41s/8x(N4R2/N2R4)",IF(M9&gt;=2,"13s/22s/R4s/41s/10x(N5R2/N2R5)","Unaceptable")))))))</f>
        <v>13s(N2,R1)</v>
      </c>
      <c r="P9"/>
      <c r="R9"/>
      <c r="S9"/>
      <c r="T9"/>
      <c r="U9"/>
      <c r="V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ht="18">
      <c r="A10" s="151"/>
      <c r="B10" s="241">
        <v>9</v>
      </c>
      <c r="C10" s="259" t="s">
        <v>109</v>
      </c>
      <c r="D10" s="257">
        <v>1</v>
      </c>
      <c r="E10" s="256">
        <v>30</v>
      </c>
      <c r="F10" s="255">
        <v>4</v>
      </c>
      <c r="G10" s="254">
        <v>0</v>
      </c>
      <c r="H10" s="252">
        <v>12.3</v>
      </c>
      <c r="I10" s="250">
        <v>23.1</v>
      </c>
      <c r="J10" s="253">
        <f>H10/I10</f>
        <v>0.53246753246753242</v>
      </c>
      <c r="K10" s="252">
        <f>SQRT(POWER(F10,2)+POWER(H10,2))*1.96*SQRT(2)</f>
        <v>35.851395063511823</v>
      </c>
      <c r="L10" s="251">
        <v>16.690000000000001</v>
      </c>
      <c r="M10" s="250">
        <f>(L10-G10)/F10</f>
        <v>4.1725000000000003</v>
      </c>
      <c r="N10" s="250">
        <f>SQRT(POWER(3,2)*POWER(F10,2)+POWER(G10,2))</f>
        <v>12</v>
      </c>
      <c r="O10" s="220" t="str">
        <f>IF(M10&gt;=6,"13s(N2,R1)",(IF(M10&gt;=6,"13s(N2,R1)",IF(M10&gt;=5,"13s/22s/R4s(N2,R1)",IF(M10&gt;=4,"13s/22s/R4s/41s(N4,R1/N2,R2)",IF(M10&gt;=3,"13s/22s/R4s/41s/8x(N4R2/N2R4)",IF(M10&gt;=2,"13s/22s/R4s/41s/10x(N5R2/N2R5)","Unaceptable")))))))</f>
        <v>13s/22s/R4s/41s(N4,R1/N2,R2)</v>
      </c>
      <c r="P10"/>
      <c r="R10"/>
      <c r="S10"/>
      <c r="T10"/>
      <c r="U10"/>
      <c r="V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ht="18">
      <c r="A11" s="151"/>
      <c r="B11" s="243">
        <v>10</v>
      </c>
      <c r="C11" s="258" t="s">
        <v>109</v>
      </c>
      <c r="D11" s="257">
        <v>2</v>
      </c>
      <c r="E11" s="256">
        <v>30</v>
      </c>
      <c r="F11" s="255">
        <v>3.2304134690308177</v>
      </c>
      <c r="G11" s="254">
        <v>0</v>
      </c>
      <c r="H11" s="252">
        <f>H10</f>
        <v>12.3</v>
      </c>
      <c r="I11" s="250">
        <f>I10</f>
        <v>23.1</v>
      </c>
      <c r="J11" s="253">
        <f>H11/I11</f>
        <v>0.53246753246753242</v>
      </c>
      <c r="K11" s="252">
        <f>SQRT((H11*H11)+(F11*F11))*1.96*SQRT(2)</f>
        <v>35.250105084908022</v>
      </c>
      <c r="L11" s="251">
        <v>16.690000000000001</v>
      </c>
      <c r="M11" s="250">
        <f>(L11-G11)/F11</f>
        <v>5.1665213013761058</v>
      </c>
      <c r="N11" s="250">
        <v>12</v>
      </c>
      <c r="O11" s="220" t="str">
        <f>IF(M11&gt;=6,"13s(N2,R1)",(IF(M11&gt;=6,"13s(N2,R1)",IF(M11&gt;=5,"13s/22s/R4s(N2,R1)",IF(M11&gt;=4,"13s/22s/R4s/41s(N4,R1/N2,R2)",IF(M11&gt;=3,"13s/22s/R4s/41s/8x(N4R2/N2R4)",IF(M11&gt;=2,"13s/22s/R4s/41s/10x(N5R2/N2R5)","Unaceptable")))))))</f>
        <v>13s/22s/R4s(N2,R1)</v>
      </c>
      <c r="P11"/>
      <c r="Q11"/>
      <c r="R11"/>
      <c r="S11"/>
      <c r="T11"/>
      <c r="U11"/>
      <c r="V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ht="18">
      <c r="A12" s="151"/>
      <c r="B12" s="241">
        <v>11</v>
      </c>
      <c r="C12" s="240" t="s">
        <v>108</v>
      </c>
      <c r="D12" s="239">
        <v>1</v>
      </c>
      <c r="E12" s="238">
        <v>30</v>
      </c>
      <c r="F12" s="237">
        <v>3.3822354995293762</v>
      </c>
      <c r="G12" s="236">
        <v>0</v>
      </c>
      <c r="H12" s="234">
        <v>12.1</v>
      </c>
      <c r="I12" s="232">
        <v>18.7</v>
      </c>
      <c r="J12" s="235">
        <f>H12/I12</f>
        <v>0.6470588235294118</v>
      </c>
      <c r="K12" s="234">
        <f>SQRT(POWER(F12,2)+POWER(H12,2))*1.96*SQRT(2)</f>
        <v>34.825126113436589</v>
      </c>
      <c r="L12" s="233">
        <v>15.55</v>
      </c>
      <c r="M12" s="232">
        <f>(L12-G12)/F12</f>
        <v>4.5975509399519101</v>
      </c>
      <c r="N12" s="232">
        <f>SQRT(POWER(3,2)*POWER(F12,2)+POWER(G12,2))</f>
        <v>10.146706498588129</v>
      </c>
      <c r="O12" s="231" t="str">
        <f>IF(M12&gt;=6,"13s(N2,R1)",(IF(M12&gt;=6,"13s(N2,R1)",IF(M12&gt;=5,"13s/22s/R4s(N2,R1)",IF(M12&gt;=4,"13s/22s/R4s/41s(N4,R1/N2,R2)",IF(M12&gt;=3,"13s/22s/R4s/41s/8x(N4R2/N2R4)",IF(M12&gt;=2,"13s/22s/R4s/41s/10x(N5R2/N2R5)","Unaceptable")))))))</f>
        <v>13s/22s/R4s/41s(N4,R1/N2,R2)</v>
      </c>
      <c r="P12"/>
      <c r="Q12"/>
      <c r="R12"/>
      <c r="S12"/>
      <c r="T12"/>
      <c r="U12"/>
      <c r="V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ht="18">
      <c r="A13" s="151"/>
      <c r="B13" s="230">
        <v>12</v>
      </c>
      <c r="C13" s="247" t="s">
        <v>108</v>
      </c>
      <c r="D13" s="228">
        <v>2</v>
      </c>
      <c r="E13" s="227">
        <v>30</v>
      </c>
      <c r="F13" s="226">
        <v>3.3822354995293762</v>
      </c>
      <c r="G13" s="225">
        <v>0</v>
      </c>
      <c r="H13" s="223">
        <f>H12</f>
        <v>12.1</v>
      </c>
      <c r="I13" s="221">
        <f>I12</f>
        <v>18.7</v>
      </c>
      <c r="J13" s="224">
        <f>H13/I13</f>
        <v>0.6470588235294118</v>
      </c>
      <c r="K13" s="223">
        <f>SQRT((H13*H13)+(F13*F13))*1.96*SQRT(2)</f>
        <v>34.825126113436589</v>
      </c>
      <c r="L13" s="222">
        <v>15.55</v>
      </c>
      <c r="M13" s="221">
        <f>(L13-G13)/F13</f>
        <v>4.5975509399519101</v>
      </c>
      <c r="N13" s="221">
        <f>SQRT(POWER(3,2)*POWER(F13,2)+POWER(G13,2))</f>
        <v>10.146706498588129</v>
      </c>
      <c r="O13" s="242" t="str">
        <f>IF(M13&gt;=6,"13s(N2,R1)",(IF(M13&gt;=6,"13s(N2,R1)",IF(M13&gt;=5,"13s/22s/R4s(N2,R1)",IF(M13&gt;=4,"13s/22s/R4s/41s(N4,R1/N2,R2)",IF(M13&gt;=3,"13s/22s/R4s/41s/8x(N4R2/N2R4)",IF(M13&gt;=2,"13s/22s/R4s/41s/10x(N5R2/N2R5)","Unaceptable")))))))</f>
        <v>13s/22s/R4s/41s(N4,R1/N2,R2)</v>
      </c>
      <c r="P13"/>
      <c r="Q13"/>
      <c r="R13"/>
      <c r="S13"/>
      <c r="T13"/>
      <c r="U13"/>
      <c r="V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ht="18">
      <c r="A14" s="151"/>
      <c r="B14" s="241">
        <v>13</v>
      </c>
      <c r="C14" s="259" t="s">
        <v>107</v>
      </c>
      <c r="D14" s="257">
        <v>1</v>
      </c>
      <c r="E14" s="256">
        <v>30</v>
      </c>
      <c r="F14" s="255">
        <v>1.6551189609748056</v>
      </c>
      <c r="G14" s="254">
        <v>0</v>
      </c>
      <c r="H14" s="252">
        <v>2.1</v>
      </c>
      <c r="I14" s="250">
        <v>2.5</v>
      </c>
      <c r="J14" s="253">
        <f>H14/I14</f>
        <v>0.84000000000000008</v>
      </c>
      <c r="K14" s="252">
        <f>SQRT(POWER(F14,2)+POWER(H14,2))*1.96*SQRT(2)</f>
        <v>7.4115055374676366</v>
      </c>
      <c r="L14" s="251">
        <v>2.5499999999999998</v>
      </c>
      <c r="M14" s="250">
        <f>(L14-G14)/F14</f>
        <v>1.5406747551838458</v>
      </c>
      <c r="N14" s="250">
        <f>SQRT(POWER(3,2)*POWER(F14,2)+POWER(G14,2))</f>
        <v>4.9653568829244161</v>
      </c>
      <c r="O14" s="220" t="str">
        <f>IF(M14&gt;=6,"13s(N2,R1)",(IF(M14&gt;=6,"13s(N2,R1)",IF(M14&gt;=5,"13s/22s/R4s(N2,R1)",IF(M14&gt;=4,"13s/22s/R4s/41s(N4,R1/N2,R2)",IF(M14&gt;=3,"13s/22s/R4s/41s/8x(N4R2/N2R4)",IF(M14&gt;=2,"13s/22s/R4s/41s/10x(N5R2/N2R5)","Unaceptable")))))))</f>
        <v>Unaceptable</v>
      </c>
      <c r="P14"/>
      <c r="Q14"/>
      <c r="R14"/>
      <c r="S14"/>
      <c r="T14"/>
      <c r="U14"/>
      <c r="V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ht="18">
      <c r="A15" s="151"/>
      <c r="B15" s="230">
        <v>14</v>
      </c>
      <c r="C15" s="258" t="s">
        <v>107</v>
      </c>
      <c r="D15" s="257">
        <v>2</v>
      </c>
      <c r="E15" s="256">
        <v>30</v>
      </c>
      <c r="F15" s="255">
        <v>1.6551189609748056</v>
      </c>
      <c r="G15" s="254">
        <v>0</v>
      </c>
      <c r="H15" s="252">
        <f>H14</f>
        <v>2.1</v>
      </c>
      <c r="I15" s="250">
        <f>I14</f>
        <v>2.5</v>
      </c>
      <c r="J15" s="253">
        <f>H15/I15</f>
        <v>0.84000000000000008</v>
      </c>
      <c r="K15" s="252">
        <f>SQRT((H15*H15)+(F15*F15))*1.96*SQRT(2)</f>
        <v>7.4115055374676366</v>
      </c>
      <c r="L15" s="251">
        <v>2.5499999999999998</v>
      </c>
      <c r="M15" s="250">
        <f>(L15-G15)/F15</f>
        <v>1.5406747551838458</v>
      </c>
      <c r="N15" s="250">
        <f>SQRT(POWER(3,2)*POWER(F15,2)+POWER(G15,2))</f>
        <v>4.9653568829244161</v>
      </c>
      <c r="O15" s="220" t="str">
        <f>IF(M15&gt;=6,"13s(N2,R1)",(IF(M15&gt;=6,"13s(N2,R1)",IF(M15&gt;=5,"13s/22s/R4s(N2,R1)",IF(M15&gt;=4,"13s/22s/R4s/41s(N4,R1/N2,R2)",IF(M15&gt;=3,"13s/22s/R4s/41s/8x(N4R2/N2R4)",IF(M15&gt;=2,"13s/22s/R4s/41s/10x(N5R2/N2R5)","Unaceptable")))))))</f>
        <v>Unaceptable</v>
      </c>
      <c r="P15"/>
      <c r="Q15"/>
      <c r="R15"/>
      <c r="S15"/>
      <c r="T15"/>
      <c r="U15"/>
      <c r="V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ht="18">
      <c r="A16" s="151"/>
      <c r="B16" s="241">
        <v>15</v>
      </c>
      <c r="C16" s="240" t="s">
        <v>106</v>
      </c>
      <c r="D16" s="239">
        <v>1</v>
      </c>
      <c r="E16" s="238">
        <v>30</v>
      </c>
      <c r="F16" s="237">
        <v>2.5511069279467833</v>
      </c>
      <c r="G16" s="236">
        <v>0</v>
      </c>
      <c r="H16" s="234">
        <v>6.1</v>
      </c>
      <c r="I16" s="232">
        <v>18.2</v>
      </c>
      <c r="J16" s="235">
        <f>H16/I16</f>
        <v>0.33516483516483514</v>
      </c>
      <c r="K16" s="234">
        <f>SQRT(POWER(F16,2)+POWER(H16,2))*1.96*SQRT(2)</f>
        <v>18.327445638523329</v>
      </c>
      <c r="L16" s="233">
        <v>9.8000000000000007</v>
      </c>
      <c r="M16" s="232">
        <f>(L16-G16)/F16</f>
        <v>3.8414697136538178</v>
      </c>
      <c r="N16" s="232">
        <f>SQRT(POWER(3,2)*POWER(F16,2)+POWER(G16,2))</f>
        <v>7.6533207838403499</v>
      </c>
      <c r="O16" s="231" t="str">
        <f>IF(M16&gt;=6,"13s(N2,R1)",(IF(M16&gt;=6,"13s(N2,R1)",IF(M16&gt;=5,"13s/22s/R4s(N2,R1)",IF(M16&gt;=4,"13s/22s/R4s/41s(N4,R1/N2,R2)",IF(M16&gt;=3,"13s/22s/R4s/41s/8x(N4R2/N2R4)",IF(M16&gt;=2,"13s/22s/R4s/41s/10x(N5R2/N2R5)","Unaceptable")))))))</f>
        <v>13s/22s/R4s/41s/8x(N4R2/N2R4)</v>
      </c>
      <c r="P16"/>
      <c r="Q16"/>
      <c r="R16"/>
      <c r="S16"/>
      <c r="T16"/>
      <c r="U16"/>
      <c r="V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ht="18">
      <c r="A17" s="151"/>
      <c r="B17" s="243">
        <v>16</v>
      </c>
      <c r="C17" s="229" t="s">
        <v>106</v>
      </c>
      <c r="D17" s="228">
        <v>2</v>
      </c>
      <c r="E17" s="227">
        <v>30</v>
      </c>
      <c r="F17" s="226">
        <v>2.5511069279467833</v>
      </c>
      <c r="G17" s="225">
        <v>0</v>
      </c>
      <c r="H17" s="223">
        <f>H16</f>
        <v>6.1</v>
      </c>
      <c r="I17" s="221">
        <f>I16</f>
        <v>18.2</v>
      </c>
      <c r="J17" s="224">
        <f>H17/I17</f>
        <v>0.33516483516483514</v>
      </c>
      <c r="K17" s="223">
        <f>SQRT((H17*H17)+(F17*F17))*1.96*SQRT(2)</f>
        <v>18.327445638523329</v>
      </c>
      <c r="L17" s="222">
        <v>9.8000000000000007</v>
      </c>
      <c r="M17" s="221">
        <f>(L17-G17)/F17</f>
        <v>3.8414697136538178</v>
      </c>
      <c r="N17" s="221">
        <f>SQRT(POWER(3,2)*POWER(F17,2)+POWER(G17,2))</f>
        <v>7.6533207838403499</v>
      </c>
      <c r="O17" s="242" t="str">
        <f>IF(M17&gt;=6,"13s(N2,R1)",(IF(M17&gt;=6,"13s(N2,R1)",IF(M17&gt;=5,"13s/22s/R4s(N2,R1)",IF(M17&gt;=4,"13s/22s/R4s/41s(N4,R1/N2,R2)",IF(M17&gt;=3,"13s/22s/R4s/41s/8x(N4R2/N2R4)",IF(M17&gt;=2,"13s/22s/R4s/41s/10x(N5R2/N2R5)","Unaceptable")))))))</f>
        <v>13s/22s/R4s/41s/8x(N4R2/N2R4)</v>
      </c>
      <c r="P17"/>
      <c r="R17" s="177"/>
      <c r="S17" s="206"/>
      <c r="T17" s="210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ht="18">
      <c r="A18" s="151"/>
      <c r="B18" s="241">
        <v>17</v>
      </c>
      <c r="C18" s="240" t="s">
        <v>105</v>
      </c>
      <c r="D18" s="239">
        <v>1</v>
      </c>
      <c r="E18" s="238">
        <v>30</v>
      </c>
      <c r="F18" s="237">
        <v>2.6700929897155636</v>
      </c>
      <c r="G18" s="236">
        <v>0</v>
      </c>
      <c r="H18" s="234">
        <v>3.6</v>
      </c>
      <c r="I18" s="232">
        <v>6.4</v>
      </c>
      <c r="J18" s="235">
        <f>H18/I18</f>
        <v>0.5625</v>
      </c>
      <c r="K18" s="234">
        <f>SQRT(POWER(F18,2)+POWER(H18,2))*1.96*SQRT(2)</f>
        <v>12.423801823728052</v>
      </c>
      <c r="L18" s="233">
        <v>4.8</v>
      </c>
      <c r="M18" s="232">
        <f>(L18-G18)/F18</f>
        <v>1.7976901997376984</v>
      </c>
      <c r="N18" s="232">
        <f>SQRT(POWER(3,2)*POWER(F18,2)+POWER(G18,2))</f>
        <v>8.0102789691466914</v>
      </c>
      <c r="O18" s="231" t="str">
        <f>IF(M18&gt;=6,"13s(N2,R1)",(IF(M18&gt;=6,"13s(N2,R1)",IF(M18&gt;=5,"13s/22s/R4s(N2,R1)",IF(M18&gt;=4,"13s/22s/R4s/41s(N4,R1/N2,R2)",IF(M18&gt;=3,"13s/22s/R4s/41s/8x(N4R2/N2R4)",IF(M18&gt;=2,"13s/22s/R4s/41s/10x(N5R2/N2R5)","Unaceptable")))))))</f>
        <v>Unaceptable</v>
      </c>
      <c r="P18"/>
      <c r="R18" s="177"/>
      <c r="S18" s="206"/>
      <c r="T18" s="210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ht="18">
      <c r="A19" s="151"/>
      <c r="B19" s="230">
        <v>18</v>
      </c>
      <c r="C19" s="229" t="s">
        <v>105</v>
      </c>
      <c r="D19" s="228">
        <v>2</v>
      </c>
      <c r="E19" s="227">
        <v>30</v>
      </c>
      <c r="F19" s="226">
        <v>2.6700929897155636</v>
      </c>
      <c r="G19" s="225">
        <v>0</v>
      </c>
      <c r="H19" s="223">
        <f>H18</f>
        <v>3.6</v>
      </c>
      <c r="I19" s="221">
        <f>I18</f>
        <v>6.4</v>
      </c>
      <c r="J19" s="224">
        <f>H19/I19</f>
        <v>0.5625</v>
      </c>
      <c r="K19" s="223">
        <f>SQRT((H19*H19)+(F19*F19))*1.96*SQRT(2)</f>
        <v>12.423801823728052</v>
      </c>
      <c r="L19" s="222">
        <v>4.8</v>
      </c>
      <c r="M19" s="221">
        <f>(L19-G19)/F19</f>
        <v>1.7976901997376984</v>
      </c>
      <c r="N19" s="221">
        <f>SQRT(POWER(3,2)*POWER(F19,2)+POWER(G19,2))</f>
        <v>8.0102789691466914</v>
      </c>
      <c r="O19" s="242" t="str">
        <f>IF(M19&gt;=6,"13s(N2,R1)",(IF(M19&gt;=6,"13s(N2,R1)",IF(M19&gt;=5,"13s/22s/R4s(N2,R1)",IF(M19&gt;=4,"13s/22s/R4s/41s(N4,R1/N2,R2)",IF(M19&gt;=3,"13s/22s/R4s/41s/8x(N4R2/N2R4)",IF(M19&gt;=2,"13s/22s/R4s/41s/10x(N5R2/N2R5)","Unaceptable")))))))</f>
        <v>Unaceptable</v>
      </c>
      <c r="P19"/>
      <c r="R19" s="177"/>
      <c r="S19" s="206"/>
      <c r="T19" s="210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ht="18">
      <c r="A20" s="151"/>
      <c r="B20" s="241">
        <v>19</v>
      </c>
      <c r="C20" s="240" t="s">
        <v>104</v>
      </c>
      <c r="D20" s="239">
        <v>1</v>
      </c>
      <c r="E20" s="238">
        <v>30</v>
      </c>
      <c r="F20" s="237">
        <v>4.5627708905798894</v>
      </c>
      <c r="G20" s="236">
        <v>0</v>
      </c>
      <c r="H20" s="234">
        <v>26.5</v>
      </c>
      <c r="I20" s="232">
        <v>23.2</v>
      </c>
      <c r="J20" s="235">
        <f>H20/I20</f>
        <v>1.142241379310345</v>
      </c>
      <c r="K20" s="234">
        <f>SQRT(POWER(F20,2)+POWER(H20,2))*1.96*SQRT(2)</f>
        <v>74.535111222736177</v>
      </c>
      <c r="L20" s="233">
        <v>30.7</v>
      </c>
      <c r="M20" s="232">
        <f>(L20-G20)/F20</f>
        <v>6.7283676380468647</v>
      </c>
      <c r="N20" s="232">
        <f>SQRT(POWER(3,2)*POWER(F20,2)+POWER(G20,2))</f>
        <v>13.688312671739668</v>
      </c>
      <c r="O20" s="231" t="str">
        <f>IF(M20&gt;=6,"13s(N2,R1)",(IF(M20&gt;=6,"13s(N2,R1)",IF(M20&gt;=5,"13s/22s/R4s(N2,R1)",IF(M20&gt;=4,"13s/22s/R4s/41s(N4,R1/N2,R2)",IF(M20&gt;=3,"13s/22s/R4s/41s/8x(N4R2/N2R4)",IF(M20&gt;=2,"13s/22s/R4s/41s/10x(N5R2/N2R5)","Unaceptable")))))))</f>
        <v>13s(N2,R1)</v>
      </c>
      <c r="P20"/>
      <c r="R20" s="177"/>
      <c r="S20" s="206"/>
      <c r="T20" s="21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ht="18">
      <c r="A21" s="151"/>
      <c r="B21" s="230">
        <v>20</v>
      </c>
      <c r="C21" s="247" t="s">
        <v>104</v>
      </c>
      <c r="D21" s="228">
        <v>2</v>
      </c>
      <c r="E21" s="227">
        <v>30</v>
      </c>
      <c r="F21" s="226">
        <v>4.5627708905798894</v>
      </c>
      <c r="G21" s="225">
        <v>0</v>
      </c>
      <c r="H21" s="223">
        <f>H20</f>
        <v>26.5</v>
      </c>
      <c r="I21" s="221">
        <f>I20</f>
        <v>23.2</v>
      </c>
      <c r="J21" s="224">
        <f>H21/I21</f>
        <v>1.142241379310345</v>
      </c>
      <c r="K21" s="223">
        <f>SQRT((H21*H21)+(F21*F21))*1.96*SQRT(2)</f>
        <v>74.535111222736177</v>
      </c>
      <c r="L21" s="222">
        <v>30.7</v>
      </c>
      <c r="M21" s="221">
        <f>(L21-G21)/F21</f>
        <v>6.7283676380468647</v>
      </c>
      <c r="N21" s="221">
        <f>SQRT(POWER(3,2)*POWER(F21,2)+POWER(G21,2))</f>
        <v>13.688312671739668</v>
      </c>
      <c r="O21" s="242" t="str">
        <f>IF(M21&gt;=6,"13s(N2,R1)",(IF(M21&gt;=6,"13s(N2,R1)",IF(M21&gt;=5,"13s/22s/R4s(N2,R1)",IF(M21&gt;=4,"13s/22s/R4s/41s(N4,R1/N2,R2)",IF(M21&gt;=3,"13s/22s/R4s/41s/8x(N4R2/N2R4)",IF(M21&gt;=2,"13s/22s/R4s/41s/10x(N5R2/N2R5)","Unaceptable")))))))</f>
        <v>13s(N2,R1)</v>
      </c>
      <c r="P21"/>
      <c r="R21" s="177"/>
      <c r="S21" s="206"/>
      <c r="T21" s="210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ht="18">
      <c r="A22" s="151"/>
      <c r="B22" s="241">
        <v>21</v>
      </c>
      <c r="C22" s="240" t="s">
        <v>103</v>
      </c>
      <c r="D22" s="239">
        <v>1</v>
      </c>
      <c r="E22" s="238">
        <v>30</v>
      </c>
      <c r="F22" s="237">
        <v>2.286487488352301</v>
      </c>
      <c r="G22" s="236">
        <v>0</v>
      </c>
      <c r="H22" s="234">
        <v>5.95</v>
      </c>
      <c r="I22" s="232">
        <v>14.7</v>
      </c>
      <c r="J22" s="235">
        <f>H22/I22</f>
        <v>0.40476190476190477</v>
      </c>
      <c r="K22" s="234">
        <f>SQRT(POWER(F22,2)+POWER(H22,2))*1.96*SQRT(2)</f>
        <v>17.66840258609243</v>
      </c>
      <c r="L22" s="233">
        <v>8.8699999999999992</v>
      </c>
      <c r="M22" s="232">
        <f>(L22-G22)/F22</f>
        <v>3.8793127210120617</v>
      </c>
      <c r="N22" s="232">
        <f>SQRT(POWER(3,2)*POWER(F22,2)+POWER(G22,2))</f>
        <v>6.8594624650569029</v>
      </c>
      <c r="O22" s="231" t="str">
        <f>IF(M22&gt;=6,"13s(N2,R1)",(IF(M22&gt;=6,"13s(N2,R1)",IF(M22&gt;=5,"13s/22s/R4s(N2,R1)",IF(M22&gt;=4,"13s/22s/R4s/41s(N4,R1/N2,R2)",IF(M22&gt;=3,"13s/22s/R4s/41s/8x(N4R2/N2R4)",IF(M22&gt;=2,"13s/22s/R4s/41s/10x(N5R2/N2R5)","Unaceptable")))))))</f>
        <v>13s/22s/R4s/41s/8x(N4R2/N2R4)</v>
      </c>
      <c r="P22"/>
      <c r="R22" s="177"/>
      <c r="S22" s="206"/>
      <c r="T22" s="210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ht="18">
      <c r="A23" s="151"/>
      <c r="B23" s="243">
        <v>22</v>
      </c>
      <c r="C23" s="246" t="s">
        <v>103</v>
      </c>
      <c r="D23" s="228">
        <v>2</v>
      </c>
      <c r="E23" s="227">
        <v>30</v>
      </c>
      <c r="F23" s="226">
        <v>2.286487488352301</v>
      </c>
      <c r="G23" s="225">
        <v>0</v>
      </c>
      <c r="H23" s="223">
        <f>H22</f>
        <v>5.95</v>
      </c>
      <c r="I23" s="221">
        <f>I22</f>
        <v>14.7</v>
      </c>
      <c r="J23" s="224">
        <f>H23/I23</f>
        <v>0.40476190476190477</v>
      </c>
      <c r="K23" s="223">
        <f>SQRT((H23*H23)+(F23*F23))*1.96*SQRT(2)</f>
        <v>17.66840258609243</v>
      </c>
      <c r="L23" s="222">
        <v>8.8699999999999992</v>
      </c>
      <c r="M23" s="221">
        <f>(L23-G23)/F23</f>
        <v>3.8793127210120617</v>
      </c>
      <c r="N23" s="221">
        <f>SQRT(POWER(3,2)*POWER(F23,2)+POWER(G23,2))</f>
        <v>6.8594624650569029</v>
      </c>
      <c r="O23" s="242" t="str">
        <f>IF(M23&gt;=6,"13s(N2,R1)",(IF(M23&gt;=6,"13s(N2,R1)",IF(M23&gt;=5,"13s/22s/R4s(N2,R1)",IF(M23&gt;=4,"13s/22s/R4s/41s(N4,R1/N2,R2)",IF(M23&gt;=3,"13s/22s/R4s/41s/8x(N4R2/N2R4)",IF(M23&gt;=2,"13s/22s/R4s/41s/10x(N5R2/N2R5)","Unaceptable")))))))</f>
        <v>13s/22s/R4s/41s/8x(N4R2/N2R4)</v>
      </c>
      <c r="P23"/>
      <c r="R23" s="177"/>
      <c r="S23" s="206"/>
      <c r="T23" s="210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ht="18">
      <c r="A24" s="151"/>
      <c r="B24" s="241">
        <v>23</v>
      </c>
      <c r="C24" s="240" t="s">
        <v>102</v>
      </c>
      <c r="D24" s="239">
        <v>1</v>
      </c>
      <c r="E24" s="238">
        <v>30</v>
      </c>
      <c r="F24" s="237">
        <v>2.5613908599594573</v>
      </c>
      <c r="G24" s="236">
        <v>0</v>
      </c>
      <c r="H24" s="234">
        <v>36.799999999999997</v>
      </c>
      <c r="I24" s="232">
        <v>43.2</v>
      </c>
      <c r="J24" s="235">
        <f>H24/I24</f>
        <v>0.85185185185185175</v>
      </c>
      <c r="K24" s="234">
        <f>SQRT(POWER(F24,2)+POWER(H24,2))*1.96*SQRT(2)</f>
        <v>102.25118148955501</v>
      </c>
      <c r="L24" s="233">
        <v>44.5</v>
      </c>
      <c r="M24" s="232">
        <f>(L24-G24)/F24</f>
        <v>17.3733734650339</v>
      </c>
      <c r="N24" s="232">
        <f>SQRT(POWER(3,2)*POWER(F24,2)+POWER(G24,2))</f>
        <v>7.6841725798783713</v>
      </c>
      <c r="O24" s="231" t="str">
        <f>IF(M24&gt;=6,"13s(N2,R1)",(IF(M24&gt;=6,"13s(N2,R1)",IF(M24&gt;=5,"13s/22s/R4s(N2,R1)",IF(M24&gt;=4,"13s/22s/R4s/41s(N4,R1/N2,R2)",IF(M24&gt;=3,"13s/22s/R4s/41s/8x(N4R2/N2R4)",IF(M24&gt;=2,"13s/22s/R4s/41s/10x(N5R2/N2R5)","Unaceptable")))))))</f>
        <v>13s(N2,R1)</v>
      </c>
      <c r="P24"/>
      <c r="R24" s="177"/>
      <c r="S24" s="206"/>
      <c r="T24" s="210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ht="18">
      <c r="A25" s="151"/>
      <c r="B25" s="230">
        <v>24</v>
      </c>
      <c r="C25" s="249" t="s">
        <v>102</v>
      </c>
      <c r="D25" s="228">
        <v>2</v>
      </c>
      <c r="E25" s="227">
        <v>30</v>
      </c>
      <c r="F25" s="226">
        <v>2.5613908599594573</v>
      </c>
      <c r="G25" s="225">
        <v>0</v>
      </c>
      <c r="H25" s="223">
        <f>H24</f>
        <v>36.799999999999997</v>
      </c>
      <c r="I25" s="221">
        <f>I24</f>
        <v>43.2</v>
      </c>
      <c r="J25" s="224">
        <f>H25/I25</f>
        <v>0.85185185185185175</v>
      </c>
      <c r="K25" s="223">
        <f>SQRT((H25*H25)+(F25*F25))*1.96*SQRT(2)</f>
        <v>102.25118148955501</v>
      </c>
      <c r="L25" s="222">
        <v>44.5</v>
      </c>
      <c r="M25" s="221">
        <f>(L25-G25)/F25</f>
        <v>17.3733734650339</v>
      </c>
      <c r="N25" s="221">
        <f>SQRT(POWER(3,2)*POWER(F25,2)+POWER(G25,2))</f>
        <v>7.6841725798783713</v>
      </c>
      <c r="O25" s="242" t="str">
        <f>IF(M25&gt;=6,"13s(N2,R1)",(IF(M25&gt;=6,"13s(N2,R1)",IF(M25&gt;=5,"13s/22s/R4s(N2,R1)",IF(M25&gt;=4,"13s/22s/R4s/41s(N4,R1/N2,R2)",IF(M25&gt;=3,"13s/22s/R4s/41s/8x(N4R2/N2R4)",IF(M25&gt;=2,"13s/22s/R4s/41s/10x(N5R2/N2R5)","Unaceptable")))))))</f>
        <v>13s(N2,R1)</v>
      </c>
      <c r="P25"/>
      <c r="R25" s="177"/>
      <c r="S25" s="206"/>
      <c r="T25" s="210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ht="18">
      <c r="A26" s="151"/>
      <c r="B26" s="241">
        <v>25</v>
      </c>
      <c r="C26" s="240" t="s">
        <v>101</v>
      </c>
      <c r="D26" s="239">
        <v>1</v>
      </c>
      <c r="E26" s="238">
        <v>30</v>
      </c>
      <c r="F26" s="237">
        <v>2.8704106681276338</v>
      </c>
      <c r="G26" s="236">
        <v>0</v>
      </c>
      <c r="H26" s="234">
        <v>21.8</v>
      </c>
      <c r="I26" s="232">
        <v>28.4</v>
      </c>
      <c r="J26" s="235">
        <f>H26/I26</f>
        <v>0.76760563380281699</v>
      </c>
      <c r="K26" s="234">
        <f>SQRT(POWER(F26,2)+POWER(H26,2))*1.96*SQRT(2)</f>
        <v>60.948074871025376</v>
      </c>
      <c r="L26" s="233">
        <v>26.94</v>
      </c>
      <c r="M26" s="232">
        <f>(L26-G26)/F26</f>
        <v>9.3854166231805909</v>
      </c>
      <c r="N26" s="232">
        <f>SQRT(POWER(3,2)*POWER(F26,2)+POWER(G26,2))</f>
        <v>8.6112320043829023</v>
      </c>
      <c r="O26" s="231" t="str">
        <f>IF(M26&gt;=6,"13s(N2,R1)",(IF(M26&gt;=6,"13s(N2,R1)",IF(M26&gt;=5,"13s/22s/R4s(N2,R1)",IF(M26&gt;=4,"13s/22s/R4s/41s(N4,R1/N2,R2)",IF(M26&gt;=3,"13s/22s/R4s/41s/8x(N4R2/N2R4)",IF(M26&gt;=2,"13s/22s/R4s/41s/10x(N5R2/N2R5)","Unaceptable")))))))</f>
        <v>13s(N2,R1)</v>
      </c>
      <c r="P26"/>
      <c r="R26" s="177"/>
      <c r="S26" s="206"/>
      <c r="T26" s="210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ht="15.75" customHeight="1">
      <c r="A27" s="151"/>
      <c r="B27" s="230">
        <v>26</v>
      </c>
      <c r="C27" s="247" t="s">
        <v>101</v>
      </c>
      <c r="D27" s="228">
        <v>2</v>
      </c>
      <c r="E27" s="227">
        <v>30</v>
      </c>
      <c r="F27" s="226">
        <v>2.8704106681276338</v>
      </c>
      <c r="G27" s="225">
        <v>0</v>
      </c>
      <c r="H27" s="223">
        <f>H26</f>
        <v>21.8</v>
      </c>
      <c r="I27" s="221">
        <f>I26</f>
        <v>28.4</v>
      </c>
      <c r="J27" s="224">
        <f>H27/I27</f>
        <v>0.76760563380281699</v>
      </c>
      <c r="K27" s="223">
        <f>SQRT((H27*H27)+(F27*F27))*1.96*SQRT(2)</f>
        <v>60.948074871025376</v>
      </c>
      <c r="L27" s="222">
        <v>26.94</v>
      </c>
      <c r="M27" s="221">
        <f>(L27-G27)/F27</f>
        <v>9.3854166231805909</v>
      </c>
      <c r="N27" s="221">
        <f>SQRT(POWER(3,2)*POWER(F27,2)+POWER(G27,2))</f>
        <v>8.6112320043829023</v>
      </c>
      <c r="O27" s="242" t="str">
        <f>IF(M27&gt;=6,"13s(N2,R1)",(IF(M27&gt;=6,"13s(N2,R1)",IF(M27&gt;=5,"13s/22s/R4s(N2,R1)",IF(M27&gt;=4,"13s/22s/R4s/41s(N4,R1/N2,R2)",IF(M27&gt;=3,"13s/22s/R4s/41s/8x(N4R2/N2R4)",IF(M27&gt;=2,"13s/22s/R4s/41s/10x(N5R2/N2R5)","Unaceptable")))))))</f>
        <v>13s(N2,R1)</v>
      </c>
      <c r="P27"/>
      <c r="R27" s="177"/>
      <c r="S27" s="206"/>
      <c r="T27" s="210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ht="18">
      <c r="A28" s="151"/>
      <c r="B28" s="241">
        <v>27</v>
      </c>
      <c r="C28" s="240" t="s">
        <v>100</v>
      </c>
      <c r="D28" s="239">
        <v>1</v>
      </c>
      <c r="E28" s="238">
        <v>30</v>
      </c>
      <c r="F28" s="237">
        <v>2.2052765675397397</v>
      </c>
      <c r="G28" s="236">
        <v>0</v>
      </c>
      <c r="H28" s="234">
        <v>5.6</v>
      </c>
      <c r="I28" s="232">
        <v>7.5</v>
      </c>
      <c r="J28" s="235">
        <f>H28/I28</f>
        <v>0.74666666666666659</v>
      </c>
      <c r="K28" s="234">
        <f>SQRT(POWER(F28,2)+POWER(H28,2))*1.96*SQRT(2)</f>
        <v>16.682638699597138</v>
      </c>
      <c r="L28" s="233">
        <v>6.96</v>
      </c>
      <c r="M28" s="232">
        <f>(L28-G28)/F28</f>
        <v>3.1560667276144625</v>
      </c>
      <c r="N28" s="232">
        <f>SQRT(POWER(3,2)*POWER(F28,2)+POWER(G28,2))</f>
        <v>6.6158297026192185</v>
      </c>
      <c r="O28" s="231" t="str">
        <f>IF(M28&gt;=6,"13s(N2,R1)",(IF(M28&gt;=6,"13s(N2,R1)",IF(M28&gt;=5,"13s/22s/R4s(N2,R1)",IF(M28&gt;=4,"13s/22s/R4s/41s(N4,R1/N2,R2)",IF(M28&gt;=3,"13s/22s/R4s/41s/8x(N4R2/N2R4)",IF(M28&gt;=2,"13s/22s/R4s/41s/10x(N5R2/N2R5)","Unaceptable")))))))</f>
        <v>13s/22s/R4s/41s/8x(N4R2/N2R4)</v>
      </c>
      <c r="P28"/>
      <c r="R28" s="177"/>
      <c r="S28" s="206"/>
      <c r="T28" s="210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ht="18">
      <c r="A29" s="151"/>
      <c r="B29" s="243">
        <v>28</v>
      </c>
      <c r="C29" s="247" t="s">
        <v>100</v>
      </c>
      <c r="D29" s="228">
        <v>2</v>
      </c>
      <c r="E29" s="227">
        <v>30</v>
      </c>
      <c r="F29" s="226">
        <v>2.2052765675397397</v>
      </c>
      <c r="G29" s="225">
        <v>0</v>
      </c>
      <c r="H29" s="223">
        <f>H28</f>
        <v>5.6</v>
      </c>
      <c r="I29" s="221">
        <f>I28</f>
        <v>7.5</v>
      </c>
      <c r="J29" s="224">
        <f>H29/I29</f>
        <v>0.74666666666666659</v>
      </c>
      <c r="K29" s="223">
        <f>SQRT((H29*H29)+(F29*F29))*1.96*SQRT(2)</f>
        <v>16.682638699597138</v>
      </c>
      <c r="L29" s="222">
        <v>6.96</v>
      </c>
      <c r="M29" s="221">
        <f>(L29-G29)/F29</f>
        <v>3.1560667276144625</v>
      </c>
      <c r="N29" s="221">
        <f>SQRT(POWER(3,2)*POWER(F29,2)+POWER(G29,2))</f>
        <v>6.6158297026192185</v>
      </c>
      <c r="O29" s="242" t="str">
        <f>IF(M29&gt;=6,"13s(N2,R1)",(IF(M29&gt;=6,"13s(N2,R1)",IF(M29&gt;=5,"13s/22s/R4s(N2,R1)",IF(M29&gt;=4,"13s/22s/R4s/41s(N4,R1/N2,R2)",IF(M29&gt;=3,"13s/22s/R4s/41s/8x(N4R2/N2R4)",IF(M29&gt;=2,"13s/22s/R4s/41s/10x(N5R2/N2R5)","Unaceptable")))))))</f>
        <v>13s/22s/R4s/41s/8x(N4R2/N2R4)</v>
      </c>
      <c r="P29"/>
      <c r="R29" s="177"/>
      <c r="S29" s="206"/>
      <c r="T29" s="210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ht="18">
      <c r="A30" s="216"/>
      <c r="B30" s="241">
        <v>29</v>
      </c>
      <c r="C30" s="240" t="s">
        <v>99</v>
      </c>
      <c r="D30" s="239">
        <v>1</v>
      </c>
      <c r="E30" s="238">
        <v>30</v>
      </c>
      <c r="F30" s="237">
        <v>1.9414983672456687</v>
      </c>
      <c r="G30" s="236">
        <v>0</v>
      </c>
      <c r="H30" s="234">
        <v>8.6</v>
      </c>
      <c r="I30" s="232">
        <v>14.7</v>
      </c>
      <c r="J30" s="235">
        <f>H30/I30</f>
        <v>0.58503401360544216</v>
      </c>
      <c r="K30" s="234">
        <f>SQRT(POWER(F30,2)+POWER(H30,2))*1.96*SQRT(2)</f>
        <v>24.437893696467523</v>
      </c>
      <c r="L30" s="233">
        <v>11.4</v>
      </c>
      <c r="M30" s="232">
        <f>(L30-G30)/F30</f>
        <v>5.8717535859547256</v>
      </c>
      <c r="N30" s="232">
        <f>SQRT(POWER(3,2)*POWER(F30,2)+POWER(G30,2))</f>
        <v>5.8244951017370061</v>
      </c>
      <c r="O30" s="231" t="str">
        <f>IF(M30&gt;=6,"13s(N2,R1)",(IF(M30&gt;=6,"13s(N2,R1)",IF(M30&gt;=5,"13s/22s/R4s(N2,R1)",IF(M30&gt;=4,"13s/22s/R4s/41s(N4,R1/N2,R2)",IF(M30&gt;=3,"13s/22s/R4s/41s/8x(N4R2/N2R4)",IF(M30&gt;=2,"13s/22s/R4s/41s/10x(N5R2/N2R5)","Unaceptable")))))))</f>
        <v>13s/22s/R4s(N2,R1)</v>
      </c>
      <c r="P30"/>
      <c r="R30" s="177"/>
      <c r="S30" s="206"/>
      <c r="T30" s="210"/>
    </row>
    <row r="31" spans="1:41" ht="18">
      <c r="A31" s="216"/>
      <c r="B31" s="230">
        <v>30</v>
      </c>
      <c r="C31" s="247" t="s">
        <v>99</v>
      </c>
      <c r="D31" s="228">
        <v>2</v>
      </c>
      <c r="E31" s="227">
        <v>30</v>
      </c>
      <c r="F31" s="226">
        <v>1.9414983672456687</v>
      </c>
      <c r="G31" s="225">
        <v>0</v>
      </c>
      <c r="H31" s="223">
        <f>H30</f>
        <v>8.6</v>
      </c>
      <c r="I31" s="221">
        <f>I30</f>
        <v>14.7</v>
      </c>
      <c r="J31" s="224">
        <f>H31/I31</f>
        <v>0.58503401360544216</v>
      </c>
      <c r="K31" s="223">
        <f>SQRT((H31*H31)+(F31*F31))*1.96*SQRT(2)</f>
        <v>24.437893696467523</v>
      </c>
      <c r="L31" s="222">
        <v>11.4</v>
      </c>
      <c r="M31" s="221">
        <f>(L31-G31)/F31</f>
        <v>5.8717535859547256</v>
      </c>
      <c r="N31" s="221">
        <f>SQRT(POWER(3,2)*POWER(F31,2)+POWER(G31,2))</f>
        <v>5.8244951017370061</v>
      </c>
      <c r="O31" s="242" t="str">
        <f>IF(M31&gt;=6,"13s(N2,R1)",(IF(M31&gt;=6,"13s(N2,R1)",IF(M31&gt;=5,"13s/22s/R4s(N2,R1)",IF(M31&gt;=4,"13s/22s/R4s/41s(N4,R1/N2,R2)",IF(M31&gt;=3,"13s/22s/R4s/41s/8x(N4R2/N2R4)",IF(M31&gt;=2,"13s/22s/R4s/41s/10x(N5R2/N2R5)","Unaceptable")))))))</f>
        <v>13s/22s/R4s(N2,R1)</v>
      </c>
      <c r="P31"/>
      <c r="R31" s="177"/>
      <c r="S31" s="206"/>
      <c r="T31" s="210"/>
    </row>
    <row r="32" spans="1:41" ht="18">
      <c r="A32" s="216"/>
      <c r="B32" s="241">
        <v>31</v>
      </c>
      <c r="C32" s="240" t="s">
        <v>98</v>
      </c>
      <c r="D32" s="239">
        <v>1</v>
      </c>
      <c r="E32" s="238">
        <v>30</v>
      </c>
      <c r="F32" s="237">
        <v>2.7417550461073628</v>
      </c>
      <c r="G32" s="236">
        <v>0</v>
      </c>
      <c r="H32" s="234">
        <v>13.4</v>
      </c>
      <c r="I32" s="232">
        <v>42.15</v>
      </c>
      <c r="J32" s="235">
        <f>H32/I32</f>
        <v>0.31791221826809019</v>
      </c>
      <c r="K32" s="234">
        <f>SQRT(POWER(F32,2)+POWER(H32,2))*1.96*SQRT(2)</f>
        <v>37.91242147812077</v>
      </c>
      <c r="L32" s="233">
        <v>22.11</v>
      </c>
      <c r="M32" s="232">
        <f>(L32-G32)/F32</f>
        <v>8.0641777358597064</v>
      </c>
      <c r="N32" s="232">
        <f>SQRT(POWER(3,2)*POWER(F32,2)+POWER(G32,2))</f>
        <v>8.2252651383220883</v>
      </c>
      <c r="O32" s="231" t="str">
        <f>IF(M32&gt;=6,"13s(N2,R1)",(IF(M32&gt;=6,"13s(N2,R1)",IF(M32&gt;=5,"13s/22s/R4s(N2,R1)",IF(M32&gt;=4,"13s/22s/R4s/41s(N4,R1/N2,R2)",IF(M32&gt;=3,"13s/22s/R4s/41s/8x(N4R2/N2R4)",IF(M32&gt;=2,"13s/22s/R4s/41s/10x(N5R2/N2R5)","Unaceptable")))))))</f>
        <v>13s(N2,R1)</v>
      </c>
      <c r="P32"/>
      <c r="R32" s="177"/>
      <c r="S32" s="206"/>
      <c r="T32" s="210"/>
    </row>
    <row r="33" spans="1:20" ht="18">
      <c r="A33" s="216"/>
      <c r="B33" s="230">
        <v>32</v>
      </c>
      <c r="C33" s="229" t="s">
        <v>98</v>
      </c>
      <c r="D33" s="228">
        <v>2</v>
      </c>
      <c r="E33" s="227">
        <v>30</v>
      </c>
      <c r="F33" s="226">
        <v>2.7417550461073628</v>
      </c>
      <c r="G33" s="225">
        <v>0</v>
      </c>
      <c r="H33" s="223">
        <f>H32</f>
        <v>13.4</v>
      </c>
      <c r="I33" s="221">
        <f>I32</f>
        <v>42.15</v>
      </c>
      <c r="J33" s="224">
        <f>H33/I33</f>
        <v>0.31791221826809019</v>
      </c>
      <c r="K33" s="223">
        <f>SQRT((H33*H33)+(F33*F33))*1.96*SQRT(2)</f>
        <v>37.91242147812077</v>
      </c>
      <c r="L33" s="222">
        <v>22.11</v>
      </c>
      <c r="M33" s="221">
        <f>(L33-G33)/F33</f>
        <v>8.0641777358597064</v>
      </c>
      <c r="N33" s="221">
        <f>SQRT(POWER(3,2)*POWER(F33,2)+POWER(G33,2))</f>
        <v>8.2252651383220883</v>
      </c>
      <c r="O33" s="242" t="str">
        <f>IF(M33&gt;=6,"13s(N2,R1)",(IF(M33&gt;=6,"13s(N2,R1)",IF(M33&gt;=5,"13s/22s/R4s(N2,R1)",IF(M33&gt;=4,"13s/22s/R4s/41s(N4,R1/N2,R2)",IF(M33&gt;=3,"13s/22s/R4s/41s/8x(N4R2/N2R4)",IF(M33&gt;=2,"13s/22s/R4s/41s/10x(N5R2/N2R5)","Unaceptable")))))))</f>
        <v>13s(N2,R1)</v>
      </c>
      <c r="P33"/>
      <c r="R33" s="177"/>
      <c r="S33" s="206"/>
      <c r="T33" s="211"/>
    </row>
    <row r="34" spans="1:20" ht="18">
      <c r="A34" s="216"/>
      <c r="B34" s="241">
        <v>33</v>
      </c>
      <c r="C34" s="240" t="s">
        <v>97</v>
      </c>
      <c r="D34" s="239">
        <v>1</v>
      </c>
      <c r="E34" s="238">
        <v>30</v>
      </c>
      <c r="F34" s="237">
        <v>5</v>
      </c>
      <c r="G34" s="236">
        <v>0</v>
      </c>
      <c r="H34" s="234">
        <v>32.200000000000003</v>
      </c>
      <c r="I34" s="232">
        <v>31.8</v>
      </c>
      <c r="J34" s="235">
        <f>H34/I34</f>
        <v>1.0125786163522013</v>
      </c>
      <c r="K34" s="234">
        <f>SQRT(POWER(F34,2)+POWER(H34,2))*1.96*SQRT(2)</f>
        <v>90.323469198210063</v>
      </c>
      <c r="L34" s="248">
        <v>37.880000000000003</v>
      </c>
      <c r="M34" s="232">
        <f>(L34-G34)/F34</f>
        <v>7.5760000000000005</v>
      </c>
      <c r="N34" s="232">
        <f>SQRT(POWER(3,2)*POWER(F34,2)+POWER(G34,2))</f>
        <v>15</v>
      </c>
      <c r="O34" s="231" t="str">
        <f>IF(M34&gt;=6,"13s(N2,R1)",(IF(M34&gt;=6,"13s(N2,R1)",IF(M34&gt;=5,"13s/22s/R4s(N2,R1)",IF(M34&gt;=4,"13s/22s/R4s/41s(N4,R1/N2,R2)",IF(M34&gt;=3,"13s/22s/R4s/41s/8x(N4R2/N2R4)",IF(M34&gt;=2,"13s/22s/R4s/41s/10x(N5R2/N2R5)","Unaceptable")))))))</f>
        <v>13s(N2,R1)</v>
      </c>
      <c r="P34"/>
      <c r="R34" s="177"/>
      <c r="S34" s="206"/>
      <c r="T34" s="210"/>
    </row>
    <row r="35" spans="1:20" ht="18">
      <c r="A35" s="216"/>
      <c r="B35" s="243">
        <v>34</v>
      </c>
      <c r="C35" s="229" t="s">
        <v>97</v>
      </c>
      <c r="D35" s="228">
        <v>2</v>
      </c>
      <c r="E35" s="227">
        <v>30</v>
      </c>
      <c r="F35" s="226">
        <v>5</v>
      </c>
      <c r="G35" s="225">
        <v>0</v>
      </c>
      <c r="H35" s="223">
        <f>H34</f>
        <v>32.200000000000003</v>
      </c>
      <c r="I35" s="221">
        <f>I34</f>
        <v>31.8</v>
      </c>
      <c r="J35" s="224">
        <f>H35/I35</f>
        <v>1.0125786163522013</v>
      </c>
      <c r="K35" s="223">
        <f>SQRT((H35*H35)+(F35*F35))*1.96*SQRT(2)</f>
        <v>90.323469198210063</v>
      </c>
      <c r="L35" s="222">
        <v>37.9</v>
      </c>
      <c r="M35" s="221">
        <f>(L35-G35)/F35</f>
        <v>7.58</v>
      </c>
      <c r="N35" s="221">
        <f>SQRT(POWER(3,2)*POWER(F35,2)+POWER(G35,2))</f>
        <v>15</v>
      </c>
      <c r="O35" s="242" t="str">
        <f>IF(M35&gt;=6,"13s(N2,R1)",(IF(M35&gt;=6,"13s(N2,R1)",IF(M35&gt;=5,"13s/22s/R4s(N2,R1)",IF(M35&gt;=4,"13s/22s/R4s/41s(N4,R1/N2,R2)",IF(M35&gt;=3,"13s/22s/R4s/41s/8x(N4R2/N2R4)",IF(M35&gt;=2,"13s/22s/R4s/41s/10x(N5R2/N2R5)","Unaceptable")))))))</f>
        <v>13s(N2,R1)</v>
      </c>
      <c r="P35"/>
      <c r="R35" s="177"/>
      <c r="S35" s="206"/>
      <c r="T35" s="210"/>
    </row>
    <row r="36" spans="1:20" ht="18">
      <c r="A36" s="216"/>
      <c r="B36" s="241">
        <v>35</v>
      </c>
      <c r="C36" s="240" t="s">
        <v>96</v>
      </c>
      <c r="D36" s="239">
        <v>1</v>
      </c>
      <c r="E36" s="238">
        <v>30</v>
      </c>
      <c r="F36" s="237">
        <v>2.4943765559525324</v>
      </c>
      <c r="G36" s="236">
        <v>0</v>
      </c>
      <c r="H36" s="234">
        <v>8.15</v>
      </c>
      <c r="I36" s="232">
        <v>10.8</v>
      </c>
      <c r="J36" s="235">
        <f>H36/I36</f>
        <v>0.75462962962962965</v>
      </c>
      <c r="K36" s="234">
        <f>SQRT(POWER(F36,2)+POWER(H36,2))*1.96*SQRT(2)</f>
        <v>23.625019888674185</v>
      </c>
      <c r="L36" s="233">
        <v>10.11</v>
      </c>
      <c r="M36" s="232">
        <f>(L36-G36)/F36</f>
        <v>4.0531169906458944</v>
      </c>
      <c r="N36" s="232">
        <f>SQRT(POWER(3,2)*POWER(F36,2)+POWER(G36,2))</f>
        <v>7.4831296678575976</v>
      </c>
      <c r="O36" s="231" t="str">
        <f>IF(M36&gt;=6,"13s(N2,R1)",(IF(M36&gt;=6,"13s(N2,R1)",IF(M36&gt;=5,"13s/22s/R4s(N2,R1)",IF(M36&gt;=4,"13s/22s/R4s/41s(N4,R1/N2,R2)",IF(M36&gt;=3,"13s/22s/R4s/41s/8x(N4R2/N2R4)",IF(M36&gt;=2,"13s/22s/R4s/41s/10x(N5R2/N2R5)","Unaceptable")))))))</f>
        <v>13s/22s/R4s/41s(N4,R1/N2,R2)</v>
      </c>
      <c r="P36"/>
      <c r="R36" s="177"/>
      <c r="S36" s="206"/>
      <c r="T36" s="210"/>
    </row>
    <row r="37" spans="1:20" ht="18">
      <c r="A37" s="216"/>
      <c r="B37" s="230">
        <v>36</v>
      </c>
      <c r="C37" s="247" t="s">
        <v>96</v>
      </c>
      <c r="D37" s="228">
        <v>2</v>
      </c>
      <c r="E37" s="227">
        <v>30</v>
      </c>
      <c r="F37" s="226">
        <v>2.4943765559525324</v>
      </c>
      <c r="G37" s="225">
        <v>0</v>
      </c>
      <c r="H37" s="223">
        <f>H36</f>
        <v>8.15</v>
      </c>
      <c r="I37" s="221">
        <f>I36</f>
        <v>10.8</v>
      </c>
      <c r="J37" s="224">
        <f>H37/I37</f>
        <v>0.75462962962962965</v>
      </c>
      <c r="K37" s="223">
        <f>SQRT((H37*H37)+(F37*F37))*1.96*SQRT(2)</f>
        <v>23.625019888674185</v>
      </c>
      <c r="L37" s="222">
        <v>10.11</v>
      </c>
      <c r="M37" s="221">
        <f>(L37-G37)/F37</f>
        <v>4.0531169906458944</v>
      </c>
      <c r="N37" s="221">
        <f>SQRT(POWER(3,2)*POWER(F37,2)+POWER(G37,2))</f>
        <v>7.4831296678575976</v>
      </c>
      <c r="O37" s="242" t="str">
        <f>IF(M37&gt;=6,"13s(N2,R1)",(IF(M37&gt;=6,"13s(N2,R1)",IF(M37&gt;=5,"13s/22s/R4s(N2,R1)",IF(M37&gt;=4,"13s/22s/R4s/41s(N4,R1/N2,R2)",IF(M37&gt;=3,"13s/22s/R4s/41s/8x(N4R2/N2R4)",IF(M37&gt;=2,"13s/22s/R4s/41s/10x(N5R2/N2R5)","Unaceptable")))))))</f>
        <v>13s/22s/R4s/41s(N4,R1/N2,R2)</v>
      </c>
      <c r="P37"/>
      <c r="R37" s="177"/>
      <c r="S37" s="206"/>
      <c r="T37" s="210"/>
    </row>
    <row r="38" spans="1:20" ht="18">
      <c r="A38" s="216"/>
      <c r="B38" s="241">
        <v>37</v>
      </c>
      <c r="C38" s="240" t="s">
        <v>95</v>
      </c>
      <c r="D38" s="239">
        <v>1</v>
      </c>
      <c r="E38" s="238">
        <v>30</v>
      </c>
      <c r="F38" s="237">
        <v>2.0678264462984273</v>
      </c>
      <c r="G38" s="236">
        <v>0</v>
      </c>
      <c r="H38" s="234">
        <v>2.75</v>
      </c>
      <c r="I38" s="232">
        <v>4.7</v>
      </c>
      <c r="J38" s="235">
        <f>H38/I38</f>
        <v>0.58510638297872342</v>
      </c>
      <c r="K38" s="234">
        <f>SQRT(POWER(F38,2)+POWER(H38,2))*1.96*SQRT(2)</f>
        <v>9.5371296839313402</v>
      </c>
      <c r="L38" s="233">
        <v>3.63</v>
      </c>
      <c r="M38" s="232">
        <f>(L38-G38)/F38</f>
        <v>1.755466473744925</v>
      </c>
      <c r="N38" s="232">
        <f>SQRT(POWER(3,2)*POWER(F38,2)+POWER(G38,2))</f>
        <v>6.2034793388952814</v>
      </c>
      <c r="O38" s="231" t="str">
        <f>IF(M38&gt;=6,"13s(N2,R1)",(IF(M38&gt;=6,"13s(N2,R1)",IF(M38&gt;=5,"13s/22s/R4s(N2,R1)",IF(M38&gt;=4,"13s/22s/R4s/41s(N4,R1/N2,R2)",IF(M38&gt;=3,"13s/22s/R4s/41s/8x(N4R2/N2R4)",IF(M38&gt;=2,"13s/22s/R4s/41s/10x(N5R2/N2R5)","Unaceptable")))))))</f>
        <v>Unaceptable</v>
      </c>
      <c r="P38"/>
      <c r="R38" s="177"/>
      <c r="S38" s="206"/>
      <c r="T38" s="210"/>
    </row>
    <row r="39" spans="1:20" ht="18">
      <c r="A39" s="216"/>
      <c r="B39" s="230">
        <v>38</v>
      </c>
      <c r="C39" s="246" t="s">
        <v>95</v>
      </c>
      <c r="D39" s="228">
        <v>2</v>
      </c>
      <c r="E39" s="227">
        <v>30</v>
      </c>
      <c r="F39" s="226">
        <v>2.0678264462984273</v>
      </c>
      <c r="G39" s="225">
        <v>0</v>
      </c>
      <c r="H39" s="223">
        <f>H38</f>
        <v>2.75</v>
      </c>
      <c r="I39" s="221">
        <f>I38</f>
        <v>4.7</v>
      </c>
      <c r="J39" s="224">
        <f>H39/I39</f>
        <v>0.58510638297872342</v>
      </c>
      <c r="K39" s="223">
        <f>SQRT((H39*H39)+(F39*F39))*1.96*SQRT(2)</f>
        <v>9.5371296839313402</v>
      </c>
      <c r="L39" s="222">
        <v>3.63</v>
      </c>
      <c r="M39" s="221">
        <f>(L39-G39)/F39</f>
        <v>1.755466473744925</v>
      </c>
      <c r="N39" s="221">
        <f>SQRT(POWER(3,2)*POWER(F39,2)+POWER(G39,2))</f>
        <v>6.2034793388952814</v>
      </c>
      <c r="O39" s="242" t="str">
        <f>IF(M39&gt;=6,"13s(N2,R1)",(IF(M39&gt;=6,"13s(N2,R1)",IF(M39&gt;=5,"13s/22s/R4s(N2,R1)",IF(M39&gt;=4,"13s/22s/R4s/41s(N4,R1/N2,R2)",IF(M39&gt;=3,"13s/22s/R4s/41s/8x(N4R2/N2R4)",IF(M39&gt;=2,"13s/22s/R4s/41s/10x(N5R2/N2R5)","Unaceptable")))))))</f>
        <v>Unaceptable</v>
      </c>
      <c r="P39"/>
      <c r="R39" s="177"/>
      <c r="S39" s="206"/>
      <c r="T39" s="210"/>
    </row>
    <row r="40" spans="1:20" ht="18">
      <c r="A40" s="216"/>
      <c r="B40" s="241">
        <v>39</v>
      </c>
      <c r="C40" s="240" t="s">
        <v>94</v>
      </c>
      <c r="D40" s="239">
        <v>1</v>
      </c>
      <c r="E40" s="238">
        <v>30</v>
      </c>
      <c r="F40" s="237">
        <v>1.6335738681143723</v>
      </c>
      <c r="G40" s="236">
        <v>0</v>
      </c>
      <c r="H40" s="234">
        <v>5.95</v>
      </c>
      <c r="I40" s="232">
        <v>15.3</v>
      </c>
      <c r="J40" s="235">
        <f>H40/I40</f>
        <v>0.3888888888888889</v>
      </c>
      <c r="K40" s="234">
        <f>SQRT(POWER(F40,2)+POWER(H40,2))*1.96*SQRT(2)</f>
        <v>17.102853437883574</v>
      </c>
      <c r="L40" s="233">
        <v>9.01</v>
      </c>
      <c r="M40" s="232">
        <f>(L40-G40)/F40</f>
        <v>5.5155142818244309</v>
      </c>
      <c r="N40" s="232">
        <f>SQRT(POWER(3,2)*POWER(F40,2)+POWER(G40,2))</f>
        <v>4.9007216043431168</v>
      </c>
      <c r="O40" s="231" t="str">
        <f>IF(M40&gt;=6,"13s(N2,R1)",(IF(M40&gt;=6,"13s(N2,R1)",IF(M40&gt;=5,"13s/22s/R4s(N2,R1)",IF(M40&gt;=4,"13s/22s/R4s/41s(N4,R1/N2,R2)",IF(M40&gt;=3,"13s/22s/R4s/41s/8x(N4R2/N2R4)",IF(M40&gt;=2,"13s/22s/R4s/41s/10x(N5R2/N2R5)","Unaceptable")))))))</f>
        <v>13s/22s/R4s(N2,R1)</v>
      </c>
      <c r="P40"/>
      <c r="R40" s="177"/>
      <c r="S40" s="206"/>
      <c r="T40" s="210"/>
    </row>
    <row r="41" spans="1:20" ht="18">
      <c r="A41" s="216"/>
      <c r="B41" s="243">
        <v>40</v>
      </c>
      <c r="C41" s="246" t="s">
        <v>94</v>
      </c>
      <c r="D41" s="228">
        <v>2</v>
      </c>
      <c r="E41" s="227">
        <v>30</v>
      </c>
      <c r="F41" s="226">
        <v>1.6335738681143723</v>
      </c>
      <c r="G41" s="225">
        <v>0</v>
      </c>
      <c r="H41" s="223">
        <f>H40</f>
        <v>5.95</v>
      </c>
      <c r="I41" s="221">
        <f>I40</f>
        <v>15.3</v>
      </c>
      <c r="J41" s="224">
        <f>H41/I41</f>
        <v>0.3888888888888889</v>
      </c>
      <c r="K41" s="223">
        <f>SQRT((H41*H41)+(F41*F41))*1.96*SQRT(2)</f>
        <v>17.102853437883574</v>
      </c>
      <c r="L41" s="222">
        <v>9.01</v>
      </c>
      <c r="M41" s="221">
        <f>(L41-G41)/F41</f>
        <v>5.5155142818244309</v>
      </c>
      <c r="N41" s="221">
        <f>SQRT(POWER(3,2)*POWER(F41,2)+POWER(G41,2))</f>
        <v>4.9007216043431168</v>
      </c>
      <c r="O41" s="242" t="str">
        <f>IF(M41&gt;=6,"13s(N2,R1)",(IF(M41&gt;=6,"13s(N2,R1)",IF(M41&gt;=5,"13s/22s/R4s(N2,R1)",IF(M41&gt;=4,"13s/22s/R4s/41s(N4,R1/N2,R2)",IF(M41&gt;=3,"13s/22s/R4s/41s/8x(N4R2/N2R4)",IF(M41&gt;=2,"13s/22s/R4s/41s/10x(N5R2/N2R5)","Unaceptable")))))))</f>
        <v>13s/22s/R4s(N2,R1)</v>
      </c>
      <c r="P41"/>
      <c r="R41" s="177"/>
      <c r="S41" s="206"/>
      <c r="T41" s="210"/>
    </row>
    <row r="42" spans="1:20" ht="18">
      <c r="A42" s="216"/>
      <c r="B42" s="241">
        <v>41</v>
      </c>
      <c r="C42" s="240" t="s">
        <v>93</v>
      </c>
      <c r="D42" s="239">
        <v>1</v>
      </c>
      <c r="E42" s="238">
        <v>30</v>
      </c>
      <c r="F42" s="237">
        <v>2.4328193109369876</v>
      </c>
      <c r="G42" s="236">
        <v>0</v>
      </c>
      <c r="H42" s="234">
        <v>19.899999999999999</v>
      </c>
      <c r="I42" s="232">
        <v>32.700000000000003</v>
      </c>
      <c r="J42" s="235">
        <f>H42/I42</f>
        <v>0.60856269113149841</v>
      </c>
      <c r="K42" s="234">
        <f>SQRT(POWER(F42,2)+POWER(H42,2))*1.96*SQRT(2)</f>
        <v>55.570656778670603</v>
      </c>
      <c r="L42" s="233">
        <v>25.99</v>
      </c>
      <c r="M42" s="232">
        <f>(L42-G42)/F42</f>
        <v>10.683078633566948</v>
      </c>
      <c r="N42" s="232">
        <f>SQRT(POWER(3,2)*POWER(F42,2)+POWER(G42,2))</f>
        <v>7.2984579328109627</v>
      </c>
      <c r="O42" s="231" t="str">
        <f>IF(M42&gt;=6,"13s(N2,R1)",(IF(M42&gt;=6,"13s(N2,R1)",IF(M42&gt;=5,"13s/22s/R4s(N2,R1)",IF(M42&gt;=4,"13s/22s/R4s/41s(N4,R1/N2,R2)",IF(M42&gt;=3,"13s/22s/R4s/41s/8x(N4R2/N2R4)",IF(M42&gt;=2,"13s/22s/R4s/41s/10x(N5R2/N2R5)","Unaceptable")))))))</f>
        <v>13s(N2,R1)</v>
      </c>
      <c r="P42"/>
      <c r="R42" s="177"/>
      <c r="S42" s="206"/>
      <c r="T42" s="210"/>
    </row>
    <row r="43" spans="1:20" ht="18">
      <c r="A43" s="216"/>
      <c r="B43" s="230">
        <v>42</v>
      </c>
      <c r="C43" s="246" t="s">
        <v>93</v>
      </c>
      <c r="D43" s="228">
        <v>2</v>
      </c>
      <c r="E43" s="227">
        <v>30</v>
      </c>
      <c r="F43" s="226">
        <v>2.4328193109369876</v>
      </c>
      <c r="G43" s="225">
        <v>0</v>
      </c>
      <c r="H43" s="223">
        <f>H42</f>
        <v>19.899999999999999</v>
      </c>
      <c r="I43" s="221">
        <f>I42</f>
        <v>32.700000000000003</v>
      </c>
      <c r="J43" s="224">
        <f>H43/I43</f>
        <v>0.60856269113149841</v>
      </c>
      <c r="K43" s="223">
        <f>SQRT((H43*H43)+(F43*F43))*1.96*SQRT(2)</f>
        <v>55.570656778670603</v>
      </c>
      <c r="L43" s="222">
        <v>25.99</v>
      </c>
      <c r="M43" s="221">
        <f>(L43-G43)/F43</f>
        <v>10.683078633566948</v>
      </c>
      <c r="N43" s="221">
        <f>SQRT(POWER(3,2)*POWER(F43,2)+POWER(G43,2))</f>
        <v>7.2984579328109627</v>
      </c>
      <c r="O43" s="242" t="str">
        <f>IF(M43&gt;=6,"13s(N2,R1)",(IF(M43&gt;=6,"13s(N2,R1)",IF(M43&gt;=5,"13s/22s/R4s(N2,R1)",IF(M43&gt;=4,"13s/22s/R4s/41s(N4,R1/N2,R2)",IF(M43&gt;=3,"13s/22s/R4s/41s/8x(N4R2/N2R4)",IF(M43&gt;=2,"13s/22s/R4s/41s/10x(N5R2/N2R5)","Unaceptable")))))))</f>
        <v>13s(N2,R1)</v>
      </c>
      <c r="P43"/>
      <c r="R43" s="177"/>
      <c r="S43" s="206"/>
      <c r="T43" s="210"/>
    </row>
    <row r="44" spans="1:20" ht="18">
      <c r="A44" s="216"/>
      <c r="B44" s="241">
        <v>43</v>
      </c>
      <c r="C44" s="240" t="s">
        <v>92</v>
      </c>
      <c r="D44" s="239">
        <v>1</v>
      </c>
      <c r="E44" s="238">
        <v>30</v>
      </c>
      <c r="F44" s="237">
        <v>2.2035823350370913</v>
      </c>
      <c r="G44" s="236">
        <v>0</v>
      </c>
      <c r="H44" s="234">
        <v>7.3</v>
      </c>
      <c r="I44" s="232">
        <v>21.2</v>
      </c>
      <c r="J44" s="235">
        <f>H44/I44</f>
        <v>0.34433962264150941</v>
      </c>
      <c r="K44" s="234">
        <f>SQRT(POWER(F44,2)+POWER(H44,2))*1.96*SQRT(2)</f>
        <v>21.136357758713103</v>
      </c>
      <c r="L44" s="233">
        <v>11.63</v>
      </c>
      <c r="M44" s="232">
        <f>(L44-G44)/F44</f>
        <v>5.2777696640067875</v>
      </c>
      <c r="N44" s="232">
        <f>SQRT(POWER(3,2)*POWER(F44,2)+POWER(G44,2))</f>
        <v>6.610747005111274</v>
      </c>
      <c r="O44" s="231" t="str">
        <f>IF(M44&gt;=6,"13s(N2,R1)",(IF(M44&gt;=6,"13s(N2,R1)",IF(M44&gt;=5,"13s/22s/R4s(N2,R1)",IF(M44&gt;=4,"13s/22s/R4s/41s(N4,R1/N2,R2)",IF(M44&gt;=3,"13s/22s/R4s/41s/8x(N4R2/N2R4)",IF(M44&gt;=2,"13s/22s/R4s/41s/10x(N5R2/N2R5)","Unaceptable")))))))</f>
        <v>13s/22s/R4s(N2,R1)</v>
      </c>
      <c r="P44"/>
      <c r="R44" s="177"/>
      <c r="S44" s="206"/>
      <c r="T44" s="210"/>
    </row>
    <row r="45" spans="1:20" ht="18">
      <c r="A45" s="216"/>
      <c r="B45" s="230">
        <v>44</v>
      </c>
      <c r="C45" s="229" t="s">
        <v>92</v>
      </c>
      <c r="D45" s="228">
        <v>2</v>
      </c>
      <c r="E45" s="227">
        <v>30</v>
      </c>
      <c r="F45" s="226">
        <v>2.2035823350370913</v>
      </c>
      <c r="G45" s="225">
        <v>0</v>
      </c>
      <c r="H45" s="223">
        <f>H44</f>
        <v>7.3</v>
      </c>
      <c r="I45" s="221">
        <f>I44</f>
        <v>21.2</v>
      </c>
      <c r="J45" s="224">
        <f>H45/I45</f>
        <v>0.34433962264150941</v>
      </c>
      <c r="K45" s="223">
        <f>SQRT((H45*H45)+(F45*F45))*1.96*SQRT(2)</f>
        <v>21.136357758713103</v>
      </c>
      <c r="L45" s="222">
        <v>11.63</v>
      </c>
      <c r="M45" s="221">
        <f>(L45-G45)/F45</f>
        <v>5.2777696640067875</v>
      </c>
      <c r="N45" s="221">
        <f>SQRT(POWER(3,2)*POWER(F45,2)+POWER(G45,2))</f>
        <v>6.610747005111274</v>
      </c>
      <c r="O45" s="242" t="str">
        <f>IF(M45&gt;=6,"13s(N2,R1)",(IF(M45&gt;=6,"13s(N2,R1)",IF(M45&gt;=5,"13s/22s/R4s(N2,R1)",IF(M45&gt;=4,"13s/22s/R4s/41s(N4,R1/N2,R2)",IF(M45&gt;=3,"13s/22s/R4s/41s/8x(N4R2/N2R4)",IF(M45&gt;=2,"13s/22s/R4s/41s/10x(N5R2/N2R5)","Unaceptable")))))))</f>
        <v>13s/22s/R4s(N2,R1)</v>
      </c>
      <c r="P45"/>
      <c r="R45" s="177"/>
      <c r="S45" s="206"/>
      <c r="T45" s="210"/>
    </row>
    <row r="46" spans="1:20" ht="18">
      <c r="A46" s="216"/>
      <c r="B46" s="241">
        <v>45</v>
      </c>
      <c r="C46" s="240" t="s">
        <v>91</v>
      </c>
      <c r="D46" s="239">
        <v>1</v>
      </c>
      <c r="E46" s="238">
        <v>30</v>
      </c>
      <c r="F46" s="237">
        <v>1.7748733036117081</v>
      </c>
      <c r="G46" s="236">
        <v>0</v>
      </c>
      <c r="H46" s="234">
        <v>7.8</v>
      </c>
      <c r="I46" s="232">
        <v>20.399999999999999</v>
      </c>
      <c r="J46" s="235">
        <f>H46/I46</f>
        <v>0.38235294117647062</v>
      </c>
      <c r="K46" s="234">
        <f>SQRT(POWER(F46,2)+POWER(H46,2))*1.96*SQRT(2)</f>
        <v>22.173166540522111</v>
      </c>
      <c r="L46" s="233">
        <v>11.9</v>
      </c>
      <c r="M46" s="232">
        <f>(L46-G46)/F46</f>
        <v>6.7047039221247884</v>
      </c>
      <c r="N46" s="232">
        <f>SQRT(POWER(3,2)*POWER(F46,2)+POWER(G46,2))</f>
        <v>5.324619910835124</v>
      </c>
      <c r="O46" s="231" t="str">
        <f>IF(M46&gt;=6,"13s(N2,R1)",(IF(M46&gt;=6,"13s(N2,R1)",IF(M46&gt;=5,"13s/22s/R4s(N2,R1)",IF(M46&gt;=4,"13s/22s/R4s/41s(N4,R1/N2,R2)",IF(M46&gt;=3,"13s/22s/R4s/41s/8x(N4R2/N2R4)",IF(M46&gt;=2,"13s/22s/R4s/41s/10x(N5R2/N2R5)","Unaceptable")))))))</f>
        <v>13s(N2,R1)</v>
      </c>
      <c r="P46"/>
      <c r="R46" s="177"/>
      <c r="S46" s="206"/>
      <c r="T46" s="210"/>
    </row>
    <row r="47" spans="1:20" ht="18">
      <c r="A47" s="216"/>
      <c r="B47" s="243">
        <v>46</v>
      </c>
      <c r="C47" s="229" t="s">
        <v>91</v>
      </c>
      <c r="D47" s="228">
        <v>2</v>
      </c>
      <c r="E47" s="227">
        <v>30</v>
      </c>
      <c r="F47" s="226">
        <v>1.7748733036117081</v>
      </c>
      <c r="G47" s="225">
        <v>0</v>
      </c>
      <c r="H47" s="223">
        <f>H46</f>
        <v>7.8</v>
      </c>
      <c r="I47" s="221">
        <f>I46</f>
        <v>20.399999999999999</v>
      </c>
      <c r="J47" s="224">
        <f>H47/I47</f>
        <v>0.38235294117647062</v>
      </c>
      <c r="K47" s="223">
        <f>SQRT((H47*H47)+(F47*F47))*1.96*SQRT(2)</f>
        <v>22.173166540522111</v>
      </c>
      <c r="L47" s="222">
        <v>11.9</v>
      </c>
      <c r="M47" s="221">
        <f>(L47-G47)/F47</f>
        <v>6.7047039221247884</v>
      </c>
      <c r="N47" s="221">
        <f>SQRT(POWER(3,2)*POWER(F47,2)+POWER(G47,2))</f>
        <v>5.324619910835124</v>
      </c>
      <c r="O47" s="242" t="str">
        <f>IF(M47&gt;=6,"13s(N2,R1)",(IF(M47&gt;=6,"13s(N2,R1)",IF(M47&gt;=5,"13s/22s/R4s(N2,R1)",IF(M47&gt;=4,"13s/22s/R4s/41s(N4,R1/N2,R2)",IF(M47&gt;=3,"13s/22s/R4s/41s/8x(N4R2/N2R4)",IF(M47&gt;=2,"13s/22s/R4s/41s/10x(N5R2/N2R5)","Unaceptable")))))))</f>
        <v>13s(N2,R1)</v>
      </c>
      <c r="P47"/>
      <c r="R47" s="177"/>
      <c r="S47" s="206"/>
      <c r="T47" s="210"/>
    </row>
    <row r="48" spans="1:20" ht="18">
      <c r="A48" s="216"/>
      <c r="B48" s="241">
        <v>47</v>
      </c>
      <c r="C48" s="240" t="s">
        <v>90</v>
      </c>
      <c r="D48" s="239">
        <v>1</v>
      </c>
      <c r="E48" s="238">
        <v>30</v>
      </c>
      <c r="F48" s="237">
        <v>2.0228942496905549</v>
      </c>
      <c r="G48" s="236">
        <v>0</v>
      </c>
      <c r="H48" s="234">
        <v>8.6</v>
      </c>
      <c r="I48" s="232">
        <v>17.5</v>
      </c>
      <c r="J48" s="235">
        <f>H48/I48</f>
        <v>0.49142857142857138</v>
      </c>
      <c r="K48" s="234">
        <f>SQRT(POWER(F48,2)+POWER(H48,2))*1.96*SQRT(2)</f>
        <v>24.488566791884256</v>
      </c>
      <c r="L48" s="233">
        <v>11.97</v>
      </c>
      <c r="M48" s="232">
        <f>(L48-G48)/F48</f>
        <v>5.9172643363987358</v>
      </c>
      <c r="N48" s="232">
        <f>SQRT(POWER(3,2)*POWER(F48,2)+POWER(G48,2))</f>
        <v>6.0686827490716651</v>
      </c>
      <c r="O48" s="231" t="str">
        <f>IF(M48&gt;=6,"13s(N2,R1)",(IF(M48&gt;=6,"13s(N2,R1)",IF(M48&gt;=5,"13s/22s/R4s(N2,R1)",IF(M48&gt;=4,"13s/22s/R4s/41s(N4,R1/N2,R2)",IF(M48&gt;=3,"13s/22s/R4s/41s/8x(N4R2/N2R4)",IF(M48&gt;=2,"13s/22s/R4s/41s/10x(N5R2/N2R5)","Unaceptable")))))))</f>
        <v>13s/22s/R4s(N2,R1)</v>
      </c>
      <c r="P48"/>
      <c r="R48" s="177"/>
      <c r="S48" s="206"/>
      <c r="T48" s="210"/>
    </row>
    <row r="49" spans="1:27" ht="18">
      <c r="A49" s="216"/>
      <c r="B49" s="230">
        <v>48</v>
      </c>
      <c r="C49" s="246" t="s">
        <v>90</v>
      </c>
      <c r="D49" s="228">
        <v>2</v>
      </c>
      <c r="E49" s="227">
        <v>30</v>
      </c>
      <c r="F49" s="226">
        <v>2.0228942496905549</v>
      </c>
      <c r="G49" s="225">
        <v>0</v>
      </c>
      <c r="H49" s="223">
        <f>H48</f>
        <v>8.6</v>
      </c>
      <c r="I49" s="221">
        <f>I48</f>
        <v>17.5</v>
      </c>
      <c r="J49" s="224">
        <f>H49/I49</f>
        <v>0.49142857142857138</v>
      </c>
      <c r="K49" s="223">
        <f>SQRT((H49*H49)+(F49*F49))*1.96*SQRT(2)</f>
        <v>24.488566791884256</v>
      </c>
      <c r="L49" s="222">
        <v>11.97</v>
      </c>
      <c r="M49" s="221">
        <f>(L49-G49)/F49</f>
        <v>5.9172643363987358</v>
      </c>
      <c r="N49" s="221">
        <f>SQRT(POWER(3,2)*POWER(F49,2)+POWER(G49,2))</f>
        <v>6.0686827490716651</v>
      </c>
      <c r="O49" s="242" t="str">
        <f>IF(M49&gt;=6,"13s(N2,R1)",(IF(M49&gt;=6,"13s(N2,R1)",IF(M49&gt;=5,"13s/22s/R4s(N2,R1)",IF(M49&gt;=4,"13s/22s/R4s/41s(N4,R1/N2,R2)",IF(M49&gt;=3,"13s/22s/R4s/41s/8x(N4R2/N2R4)",IF(M49&gt;=2,"13s/22s/R4s/41s/10x(N5R2/N2R5)","Unaceptable")))))))</f>
        <v>13s/22s/R4s(N2,R1)</v>
      </c>
      <c r="P49"/>
      <c r="R49" s="177"/>
      <c r="S49" s="206"/>
      <c r="T49" s="210"/>
    </row>
    <row r="50" spans="1:27" ht="18">
      <c r="A50" s="216"/>
      <c r="B50" s="241">
        <v>49</v>
      </c>
      <c r="C50" s="240" t="s">
        <v>89</v>
      </c>
      <c r="D50" s="239">
        <v>1</v>
      </c>
      <c r="E50" s="238">
        <v>30</v>
      </c>
      <c r="F50" s="237">
        <v>2.5556925417556959</v>
      </c>
      <c r="G50" s="236">
        <v>0</v>
      </c>
      <c r="H50" s="234">
        <v>11.7</v>
      </c>
      <c r="I50" s="232">
        <v>29.9</v>
      </c>
      <c r="J50" s="235">
        <f>H50/I50</f>
        <v>0.39130434782608697</v>
      </c>
      <c r="K50" s="234">
        <f>SQRT(POWER(F50,2)+POWER(H50,2))*1.96*SQRT(2)</f>
        <v>33.195429856414087</v>
      </c>
      <c r="L50" s="233">
        <v>17.7</v>
      </c>
      <c r="M50" s="232">
        <f>(L50-G50)/F50</f>
        <v>6.9257157153342668</v>
      </c>
      <c r="N50" s="232">
        <f>SQRT(POWER(3,2)*POWER(F50,2)+POWER(G50,2))</f>
        <v>7.6670776252670878</v>
      </c>
      <c r="O50" s="231" t="str">
        <f>IF(M50&gt;=6,"13s(N2,R1)",(IF(M50&gt;=6,"13s(N2,R1)",IF(M50&gt;=5,"13s/22s/R4s(N2,R1)",IF(M50&gt;=4,"13s/22s/R4s/41s(N4,R1/N2,R2)",IF(M50&gt;=3,"13s/22s/R4s/41s/8x(N4R2/N2R4)",IF(M50&gt;=2,"13s/22s/R4s/41s/10x(N5R2/N2R5)","Unaceptable")))))))</f>
        <v>13s(N2,R1)</v>
      </c>
      <c r="P50"/>
      <c r="R50" s="177"/>
      <c r="S50" s="206"/>
      <c r="T50" s="245"/>
    </row>
    <row r="51" spans="1:27" ht="18">
      <c r="A51" s="216"/>
      <c r="B51" s="230">
        <v>50</v>
      </c>
      <c r="C51" s="229" t="s">
        <v>89</v>
      </c>
      <c r="D51" s="228">
        <v>2</v>
      </c>
      <c r="E51" s="227">
        <v>30</v>
      </c>
      <c r="F51" s="226">
        <v>2.5556925417556959</v>
      </c>
      <c r="G51" s="225">
        <v>0</v>
      </c>
      <c r="H51" s="223">
        <f>H50</f>
        <v>11.7</v>
      </c>
      <c r="I51" s="221">
        <f>I50</f>
        <v>29.9</v>
      </c>
      <c r="J51" s="224">
        <f>H51/I51</f>
        <v>0.39130434782608697</v>
      </c>
      <c r="K51" s="223">
        <f>SQRT((H51*H51)+(F51*F51))*1.96*SQRT(2)</f>
        <v>33.195429856414087</v>
      </c>
      <c r="L51" s="222">
        <v>17.7</v>
      </c>
      <c r="M51" s="221">
        <f>(L51-G51)/F51</f>
        <v>6.9257157153342668</v>
      </c>
      <c r="N51" s="221">
        <f>SQRT(POWER(3,2)*POWER(F51,2)+POWER(G51,2))</f>
        <v>7.6670776252670878</v>
      </c>
      <c r="O51" s="242" t="str">
        <f>IF(M51&gt;=6,"13s(N2,R1)",(IF(M51&gt;=6,"13s(N2,R1)",IF(M51&gt;=5,"13s/22s/R4s(N2,R1)",IF(M51&gt;=4,"13s/22s/R4s/41s(N4,R1/N2,R2)",IF(M51&gt;=3,"13s/22s/R4s/41s/8x(N4R2/N2R4)",IF(M51&gt;=2,"13s/22s/R4s/41s/10x(N5R2/N2R5)","Unaceptable")))))))</f>
        <v>13s(N2,R1)</v>
      </c>
      <c r="P51"/>
      <c r="R51" s="177"/>
      <c r="S51" s="206"/>
      <c r="T51" s="244"/>
    </row>
    <row r="52" spans="1:27" ht="18">
      <c r="A52" s="216"/>
      <c r="B52" s="241">
        <v>51</v>
      </c>
      <c r="C52" s="240" t="s">
        <v>88</v>
      </c>
      <c r="D52" s="239">
        <v>1</v>
      </c>
      <c r="E52" s="238">
        <v>30</v>
      </c>
      <c r="F52" s="237">
        <v>2.1702192734658747</v>
      </c>
      <c r="G52" s="236">
        <v>0</v>
      </c>
      <c r="H52" s="234">
        <v>22.8</v>
      </c>
      <c r="I52" s="232">
        <v>40</v>
      </c>
      <c r="J52" s="235">
        <f>H52/I52</f>
        <v>0.57000000000000006</v>
      </c>
      <c r="K52" s="234">
        <f>SQRT(POWER(F52,2)+POWER(H52,2))*1.96*SQRT(2)</f>
        <v>63.484024923932097</v>
      </c>
      <c r="L52" s="233">
        <v>30.3</v>
      </c>
      <c r="M52" s="232">
        <f>(L52-G52)/F52</f>
        <v>13.961722840849358</v>
      </c>
      <c r="N52" s="232">
        <f>SQRT(POWER(3,2)*POWER(F52,2)+POWER(G52,2))</f>
        <v>6.5106578203976238</v>
      </c>
      <c r="O52" s="231" t="str">
        <f>IF(M52&gt;=6,"13s(N2,R1)",(IF(M52&gt;=6,"13s(N2,R1)",IF(M52&gt;=5,"13s/22s/R4s(N2,R1)",IF(M52&gt;=4,"13s/22s/R4s/41s(N4,R1/N2,R2)",IF(M52&gt;=3,"13s/22s/R4s/41s/8x(N4R2/N2R4)",IF(M52&gt;=2,"13s/22s/R4s/41s/10x(N5R2/N2R5)","Unaceptable")))))))</f>
        <v>13s(N2,R1)</v>
      </c>
      <c r="P52"/>
      <c r="R52" s="177"/>
      <c r="S52" s="206"/>
      <c r="T52" s="244"/>
    </row>
    <row r="53" spans="1:27" ht="18">
      <c r="A53" s="216"/>
      <c r="B53" s="243">
        <v>52</v>
      </c>
      <c r="C53" s="229" t="s">
        <v>88</v>
      </c>
      <c r="D53" s="228">
        <v>2</v>
      </c>
      <c r="E53" s="227">
        <v>30</v>
      </c>
      <c r="F53" s="226">
        <v>2.1702192734658747</v>
      </c>
      <c r="G53" s="225">
        <v>0</v>
      </c>
      <c r="H53" s="223">
        <f>H52</f>
        <v>22.8</v>
      </c>
      <c r="I53" s="221">
        <f>I52</f>
        <v>40</v>
      </c>
      <c r="J53" s="224">
        <f>H53/I53</f>
        <v>0.57000000000000006</v>
      </c>
      <c r="K53" s="223">
        <f>SQRT((H53*H53)+(F53*F53))*1.96*SQRT(2)</f>
        <v>63.484024923932097</v>
      </c>
      <c r="L53" s="222">
        <v>30.3</v>
      </c>
      <c r="M53" s="221">
        <f>(L53-G53)/F53</f>
        <v>13.961722840849358</v>
      </c>
      <c r="N53" s="221">
        <f>SQRT(POWER(3,2)*POWER(F53,2)+POWER(G53,2))</f>
        <v>6.5106578203976238</v>
      </c>
      <c r="O53" s="242" t="str">
        <f>IF(M53&gt;=6,"13s(N2,R1)",(IF(M53&gt;=6,"13s(N2,R1)",IF(M53&gt;=5,"13s/22s/R4s(N2,R1)",IF(M53&gt;=4,"13s/22s/R4s/41s(N4,R1/N2,R2)",IF(M53&gt;=3,"13s/22s/R4s/41s/8x(N4R2/N2R4)",IF(M53&gt;=2,"13s/22s/R4s/41s/10x(N5R2/N2R5)","Unaceptable")))))))</f>
        <v>13s(N2,R1)</v>
      </c>
      <c r="P53"/>
      <c r="R53" s="177"/>
      <c r="S53" s="206"/>
      <c r="T53" s="210"/>
    </row>
    <row r="54" spans="1:27" ht="18">
      <c r="A54" s="216"/>
      <c r="B54" s="241">
        <v>53</v>
      </c>
      <c r="C54" s="240" t="s">
        <v>87</v>
      </c>
      <c r="D54" s="239">
        <v>1</v>
      </c>
      <c r="E54" s="238">
        <v>30</v>
      </c>
      <c r="F54" s="237">
        <v>2.0168925021657689</v>
      </c>
      <c r="G54" s="236">
        <v>0</v>
      </c>
      <c r="H54" s="234">
        <v>19.7</v>
      </c>
      <c r="I54" s="232">
        <v>24.3</v>
      </c>
      <c r="J54" s="235">
        <f>H54/I54</f>
        <v>0.81069958847736623</v>
      </c>
      <c r="K54" s="234">
        <f>SQRT(POWER(F54,2)+POWER(H54,2))*1.96*SQRT(2)</f>
        <v>54.891048763369561</v>
      </c>
      <c r="L54" s="233">
        <v>24.1</v>
      </c>
      <c r="M54" s="232">
        <f>(L54-G54)/F54</f>
        <v>11.949075111400864</v>
      </c>
      <c r="N54" s="232">
        <f>SQRT(POWER(3,2)*POWER(F54,2)+POWER(G54,2))</f>
        <v>6.0506775064973066</v>
      </c>
      <c r="O54" s="231" t="str">
        <f>IF(M54&gt;=6,"13s(N2,R1)",(IF(M54&gt;=6,"13s(N2,R1)",IF(M54&gt;=5,"13s/22s/R4s(N2,R1)",IF(M54&gt;=4,"13s/22s/R4s/41s(N4,R1/N2,R2)",IF(M54&gt;=3,"13s/22s/R4s/41s/8x(N4R2/N2R4)",IF(M54&gt;=2,"13s/22s/R4s/41s/10x(N5R2/N2R5)","Unaceptable")))))))</f>
        <v>13s(N2,R1)</v>
      </c>
      <c r="P54"/>
      <c r="R54" s="177"/>
      <c r="S54" s="206"/>
      <c r="T54" s="210"/>
    </row>
    <row r="55" spans="1:27" ht="18">
      <c r="A55" s="216"/>
      <c r="B55" s="230">
        <v>54</v>
      </c>
      <c r="C55" s="229" t="s">
        <v>87</v>
      </c>
      <c r="D55" s="228">
        <v>2</v>
      </c>
      <c r="E55" s="227">
        <v>30</v>
      </c>
      <c r="F55" s="226">
        <v>12.636192862440435</v>
      </c>
      <c r="G55" s="225">
        <v>0</v>
      </c>
      <c r="H55" s="223">
        <f>H54</f>
        <v>19.7</v>
      </c>
      <c r="I55" s="221">
        <f>I54</f>
        <v>24.3</v>
      </c>
      <c r="J55" s="224">
        <f>H55/I55</f>
        <v>0.81069958847736623</v>
      </c>
      <c r="K55" s="223">
        <f>SQRT((H55*H55)+(F55*F55))*1.96*SQRT(2)</f>
        <v>64.873534856829977</v>
      </c>
      <c r="L55" s="222">
        <v>24.1</v>
      </c>
      <c r="M55" s="221">
        <f>(L55-G55)/F55</f>
        <v>1.9072200196971001</v>
      </c>
      <c r="N55" s="221">
        <f>SQRT(POWER(3,2)*POWER(F55,2)+POWER(G55,2))</f>
        <v>37.908578587321308</v>
      </c>
      <c r="O55" s="220" t="str">
        <f>IF(M55&gt;=6,"13s(N2,R1)",(IF(M55&gt;=6,"13s(N2,R1)",IF(M55&gt;=5,"13s/22s/R4s(N2,R1)",IF(M55&gt;=4,"13s/22s/R4s/41s(N4,R1/N2,R2)",IF(M55&gt;=3,"13s/22s/R4s/41s/8x(N4R2/N2R4)",IF(M55&gt;=2,"13s/22s/R4s/41s/10x(N5R2/N2R5)","Unaceptable")))))))</f>
        <v>Unaceptable</v>
      </c>
      <c r="P55"/>
      <c r="R55" s="177"/>
      <c r="S55" s="206"/>
      <c r="T55" s="210"/>
    </row>
    <row r="56" spans="1:27" ht="18">
      <c r="A56" s="216"/>
      <c r="B56" s="87">
        <v>55</v>
      </c>
      <c r="C56" s="149" t="s">
        <v>86</v>
      </c>
      <c r="D56" s="40">
        <v>1</v>
      </c>
      <c r="E56" s="42">
        <v>30</v>
      </c>
      <c r="F56" s="213">
        <v>2.5</v>
      </c>
      <c r="G56" s="61">
        <v>0</v>
      </c>
      <c r="H56" s="41">
        <v>4.5999999999999996</v>
      </c>
      <c r="I56" s="40">
        <v>5.6</v>
      </c>
      <c r="J56" s="39">
        <f>H56/I56</f>
        <v>0.8214285714285714</v>
      </c>
      <c r="K56" s="97">
        <f>SQRT(POWER(F56,2)+POWER(H56,2))*1.96*SQRT(2)</f>
        <v>14.511943770563612</v>
      </c>
      <c r="L56" s="75">
        <v>5.61</v>
      </c>
      <c r="M56" s="219">
        <f>(L56-G56)/F56</f>
        <v>2.2440000000000002</v>
      </c>
      <c r="N56" s="36">
        <f>SQRT(POWER(3,2)*POWER(F56,2)+POWER(G56,2))</f>
        <v>7.5</v>
      </c>
      <c r="O56" s="215" t="str">
        <f>IF(M56&gt;=6,"13s(N2,R1)",(IF(M56&gt;=6,"13s(N2,R1)",IF(M56&gt;=5,"13s/22s/R4s(N2,R1)",IF(M56&gt;=4,"13s/22s/R4s/41s(N4,R1/N2,R2)",IF(M56&gt;=3,"13s/22s/R4s/41s/8x(N4R2/N2R4)",IF(M56&gt;=2,"13s/22s/R4s/41s/10x(N5R2/N2R5)","Unaceptable")))))))</f>
        <v>13s/22s/R4s/41s/10x(N5R2/N2R5)</v>
      </c>
      <c r="P56"/>
      <c r="R56" s="188"/>
      <c r="S56" s="206"/>
      <c r="T56" s="210"/>
      <c r="U56" s="216"/>
      <c r="V56" s="216"/>
      <c r="W56"/>
      <c r="X56"/>
      <c r="Y56"/>
      <c r="Z56"/>
      <c r="AA56"/>
    </row>
    <row r="57" spans="1:27" ht="18">
      <c r="A57" s="216"/>
      <c r="B57" s="212">
        <v>56</v>
      </c>
      <c r="C57" s="16" t="s">
        <v>86</v>
      </c>
      <c r="D57" s="15">
        <v>2</v>
      </c>
      <c r="E57" s="17">
        <v>30</v>
      </c>
      <c r="F57" s="46">
        <v>2.0228942496905549</v>
      </c>
      <c r="G57" s="57">
        <v>0</v>
      </c>
      <c r="H57" s="16">
        <v>4.5999999999999996</v>
      </c>
      <c r="I57" s="15">
        <v>5.6</v>
      </c>
      <c r="J57" s="14">
        <f>H57/I57</f>
        <v>0.8214285714285714</v>
      </c>
      <c r="K57" s="89">
        <f>SQRT(POWER(F57,2)+POWER(H57,2))*1.96*SQRT(2)</f>
        <v>13.928996500845862</v>
      </c>
      <c r="L57" s="64">
        <v>5.61</v>
      </c>
      <c r="M57" s="10">
        <f>(L57-G57)/F57</f>
        <v>2.7732542127984052</v>
      </c>
      <c r="N57" s="11">
        <f>SQRT(POWER(3,2)*POWER(F57,2)+POWER(G57,2))</f>
        <v>6.0686827490716651</v>
      </c>
      <c r="O57" s="214" t="str">
        <f>IF(M57&gt;=6,"13s(N2,R1)",(IF(M57&gt;=6,"13s(N2,R1)",IF(M57&gt;=5,"13s/22s/R4s(N2,R1)",IF(M57&gt;=4,"13s/22s/R4s/41s(N4,R1/N2,R2)",IF(M57&gt;=3,"13s/22s/R4s/41s/8x(N4R2/N2R4)",IF(M57&gt;=2,"13s/22s/R4s/41s/10x(N5R2/N2R5)","Unaceptable")))))))</f>
        <v>13s/22s/R4s/41s/10x(N5R2/N2R5)</v>
      </c>
      <c r="P57"/>
      <c r="R57" s="188"/>
      <c r="S57" s="206"/>
      <c r="T57" s="211"/>
      <c r="U57" s="216"/>
      <c r="V57" s="216"/>
      <c r="W57"/>
      <c r="X57"/>
      <c r="Y57"/>
      <c r="Z57"/>
      <c r="AA57"/>
    </row>
    <row r="58" spans="1:27" ht="18">
      <c r="A58" s="216"/>
      <c r="B58" s="87">
        <v>57</v>
      </c>
      <c r="C58" s="149" t="s">
        <v>85</v>
      </c>
      <c r="D58" s="40">
        <v>1</v>
      </c>
      <c r="E58" s="42">
        <v>30</v>
      </c>
      <c r="F58" s="213">
        <v>2.5556925417556959</v>
      </c>
      <c r="G58" s="61">
        <v>0</v>
      </c>
      <c r="H58" s="41">
        <v>0.6</v>
      </c>
      <c r="I58" s="40">
        <v>0.7</v>
      </c>
      <c r="J58" s="39">
        <f>H58/I58</f>
        <v>0.85714285714285721</v>
      </c>
      <c r="K58" s="97">
        <f>SQRT(POWER(F58,2)+POWER(H58,2))*1.96*SQRT(2)</f>
        <v>7.2766247225006495</v>
      </c>
      <c r="L58" s="75">
        <v>0.73</v>
      </c>
      <c r="M58" s="219">
        <f>(L58-G58)/F58</f>
        <v>0.28563686283582002</v>
      </c>
      <c r="N58" s="36">
        <f>SQRT(POWER(3,2)*POWER(F58,2)+POWER(G58,2))</f>
        <v>7.6670776252670878</v>
      </c>
      <c r="O58" s="218" t="str">
        <f>IF(M58&gt;=6,"13s(N2,R1)",(IF(M58&gt;=6,"13s(N2,R1)",IF(M58&gt;=5,"13s/22s/R4s(N2,R1)",IF(M58&gt;=4,"13s/22s/R4s/41s(N4,R1/N2,R2)",IF(M58&gt;=3,"13s/22s/R4s/41s/8x(N4R2/N2R4)",IF(M58&gt;=2,"13s/22s/R4s/41s/10x(N5R2/N2R5)","Unaceptable")))))))</f>
        <v>Unaceptable</v>
      </c>
      <c r="P58"/>
      <c r="R58" s="177"/>
      <c r="S58" s="206"/>
      <c r="T58" s="211"/>
      <c r="U58" s="4"/>
      <c r="V58" s="4"/>
      <c r="W58" s="4"/>
      <c r="X58" s="217"/>
      <c r="Y58" s="188"/>
      <c r="Z58" s="2"/>
    </row>
    <row r="59" spans="1:27" ht="18">
      <c r="A59" s="216"/>
      <c r="B59" s="85">
        <v>58</v>
      </c>
      <c r="C59" s="16" t="s">
        <v>85</v>
      </c>
      <c r="D59" s="15">
        <v>2</v>
      </c>
      <c r="E59" s="17">
        <v>30</v>
      </c>
      <c r="F59" s="46">
        <v>2.5556925417556959</v>
      </c>
      <c r="G59" s="57">
        <v>0</v>
      </c>
      <c r="H59" s="16">
        <v>0.6</v>
      </c>
      <c r="I59" s="15">
        <v>0.7</v>
      </c>
      <c r="J59" s="14">
        <f>H59/I59</f>
        <v>0.85714285714285721</v>
      </c>
      <c r="K59" s="89">
        <f>SQRT(POWER(F59,2)+POWER(H59,2))*1.96*SQRT(2)</f>
        <v>7.2766247225006495</v>
      </c>
      <c r="L59" s="64">
        <v>0.73</v>
      </c>
      <c r="M59" s="10">
        <f>(L59-G59)/F59</f>
        <v>0.28563686283582002</v>
      </c>
      <c r="N59" s="11">
        <f>SQRT(POWER(3,2)*POWER(F59,2)+POWER(G59,2))</f>
        <v>7.6670776252670878</v>
      </c>
      <c r="O59" s="214" t="str">
        <f>IF(M59&gt;=6,"13s(N2,R1)",(IF(M59&gt;=6,"13s(N2,R1)",IF(M59&gt;=5,"13s/22s/R4s(N2,R1)",IF(M59&gt;=4,"13s/22s/R4s/41s(N4,R1/N2,R2)",IF(M59&gt;=3,"13s/22s/R4s/41s/8x(N4R2/N2R4)",IF(M59&gt;=2,"13s/22s/R4s/41s/10x(N5R2/N2R5)","Unaceptable")))))))</f>
        <v>Unaceptable</v>
      </c>
      <c r="P59"/>
      <c r="R59" s="177"/>
      <c r="S59" s="206"/>
      <c r="T59" s="210"/>
      <c r="U59" s="151"/>
      <c r="V59" s="151"/>
    </row>
    <row r="60" spans="1:27" ht="18">
      <c r="A60" s="216"/>
      <c r="B60" s="87">
        <v>59</v>
      </c>
      <c r="C60" s="149" t="s">
        <v>84</v>
      </c>
      <c r="D60" s="40">
        <v>1</v>
      </c>
      <c r="E60" s="42">
        <v>30</v>
      </c>
      <c r="F60" s="213">
        <v>2.1702192734658747</v>
      </c>
      <c r="G60" s="61">
        <v>0</v>
      </c>
      <c r="H60" s="41">
        <v>1.2</v>
      </c>
      <c r="I60" s="40">
        <v>1.5</v>
      </c>
      <c r="J60" s="40">
        <f>H60/I60</f>
        <v>0.79999999999999993</v>
      </c>
      <c r="K60" s="97">
        <f>SQRT(POWER(F60,2)+POWER(H60,2))*1.96*SQRT(2)</f>
        <v>6.8739028609975623</v>
      </c>
      <c r="L60" s="75">
        <v>1.5</v>
      </c>
      <c r="M60" s="35">
        <f>(L60-G60)/F60</f>
        <v>0.69117439806184933</v>
      </c>
      <c r="N60" s="36">
        <f>SQRT(POWER(3,2)*POWER(F60,2)+POWER(G60,2))</f>
        <v>6.5106578203976238</v>
      </c>
      <c r="O60" s="215" t="str">
        <f>IF(M60&gt;=6,"13s(N2,R1)",(IF(M60&gt;=6,"13s(N2,R1)",IF(M60&gt;=5,"13s/22s/R4s(N2,R1)",IF(M60&gt;=4,"13s/22s/R4s/41s(N4,R1/N2,R2)",IF(M60&gt;=3,"13s/22s/R4s/41s/8x(N4R2/N2R4)",IF(M60&gt;=2,"13s/22s/R4s/41s/10x(N5R2/N2R5)","Unaceptable")))))))</f>
        <v>Unaceptable</v>
      </c>
      <c r="P60"/>
      <c r="R60" s="177"/>
      <c r="S60" s="206"/>
      <c r="T60" s="210"/>
    </row>
    <row r="61" spans="1:27" ht="18">
      <c r="A61" s="151"/>
      <c r="B61" s="212">
        <v>60</v>
      </c>
      <c r="C61" s="29" t="s">
        <v>84</v>
      </c>
      <c r="D61" s="28">
        <v>2</v>
      </c>
      <c r="E61" s="30">
        <v>30</v>
      </c>
      <c r="F61" s="31">
        <v>2.1702192734658747</v>
      </c>
      <c r="G61" s="59">
        <v>0</v>
      </c>
      <c r="H61" s="29">
        <v>1.2</v>
      </c>
      <c r="I61" s="28">
        <v>1.5</v>
      </c>
      <c r="J61" s="28">
        <f>H61/I61</f>
        <v>0.79999999999999993</v>
      </c>
      <c r="K61" s="164">
        <f>SQRT(POWER(F61,2)+POWER(H61,2))*1.96*SQRT(2)</f>
        <v>6.8739028609975623</v>
      </c>
      <c r="L61" s="180">
        <v>1.5</v>
      </c>
      <c r="M61" s="23">
        <f>(L61-G61)/F61</f>
        <v>0.69117439806184933</v>
      </c>
      <c r="N61" s="24">
        <f>SQRT(POWER(3,2)*POWER(F61,2)+POWER(G61,2))</f>
        <v>6.5106578203976238</v>
      </c>
      <c r="O61" s="214" t="str">
        <f>IF(M61&gt;=6,"13s(N2,R1)",(IF(M61&gt;=6,"13s(N2,R1)",IF(M61&gt;=5,"13s/22s/R4s(N2,R1)",IF(M61&gt;=4,"13s/22s/R4s/41s(N4,R1/N2,R2)",IF(M61&gt;=3,"13s/22s/R4s/41s/8x(N4R2/N2R4)",IF(M61&gt;=2,"13s/22s/R4s/41s/10x(N5R2/N2R5)","Unaceptable")))))))</f>
        <v>Unaceptable</v>
      </c>
      <c r="P61"/>
      <c r="R61" s="177"/>
      <c r="S61" s="206"/>
      <c r="T61" s="210"/>
    </row>
    <row r="62" spans="1:27" ht="18">
      <c r="A62" s="151"/>
      <c r="B62" s="87">
        <v>61</v>
      </c>
      <c r="C62" s="149" t="s">
        <v>83</v>
      </c>
      <c r="D62" s="40">
        <v>1</v>
      </c>
      <c r="E62" s="42">
        <v>30</v>
      </c>
      <c r="F62" s="213">
        <v>1</v>
      </c>
      <c r="G62" s="61">
        <v>0</v>
      </c>
      <c r="H62" s="41">
        <v>1.7</v>
      </c>
      <c r="I62" s="40">
        <v>1.9</v>
      </c>
      <c r="J62" s="39">
        <f>H62/I62</f>
        <v>0.89473684210526316</v>
      </c>
      <c r="K62" s="97">
        <f>SQRT(POWER(F62,2)+POWER(H62,2))*1.96*SQRT(2)</f>
        <v>5.4669596669446907</v>
      </c>
      <c r="L62" s="86">
        <v>2</v>
      </c>
      <c r="M62" s="35">
        <f>(L62-G62)/F62</f>
        <v>2</v>
      </c>
      <c r="N62" s="35">
        <f>SQRT(POWER(3,2)*POWER(F62,2)+POWER(G62,2))</f>
        <v>3</v>
      </c>
      <c r="O62" s="22" t="str">
        <f>IF(M62&gt;=6,"13s(N3,R1)",(IF(M62&gt;=6,"13s(N3,R1)",IF(M62&gt;=5,"13s/2of32s/R4s(N3,R1)",IF(M62&gt;=4,"13s/2of32s/R4s/31s(N3,R1)",IF(M62&gt;=3,"13s/2of32s/R4s/31s/6x(N6,R1/N3,R2)",IF(M62&gt;=2,"13s/2of32s/R4s/31s/12x(N6,R2)","Unaceptable")))))))</f>
        <v>13s/2of32s/R4s/31s/12x(N6,R2)</v>
      </c>
      <c r="P62"/>
      <c r="R62" s="177"/>
      <c r="S62" s="206"/>
      <c r="T62" s="210"/>
    </row>
    <row r="63" spans="1:27" ht="18">
      <c r="A63" s="151"/>
      <c r="B63" s="212">
        <v>62</v>
      </c>
      <c r="C63" s="29" t="s">
        <v>83</v>
      </c>
      <c r="D63" s="28">
        <v>2</v>
      </c>
      <c r="E63" s="30">
        <v>30</v>
      </c>
      <c r="F63" s="31">
        <v>1</v>
      </c>
      <c r="G63" s="59">
        <v>0</v>
      </c>
      <c r="H63" s="29">
        <v>1.7</v>
      </c>
      <c r="I63" s="28">
        <v>1.9</v>
      </c>
      <c r="J63" s="27">
        <f>H63/I63</f>
        <v>0.89473684210526316</v>
      </c>
      <c r="K63" s="164">
        <f>SQRT(POWER(F63,2)+POWER(H63,2))*1.96*SQRT(2)</f>
        <v>5.4669596669446907</v>
      </c>
      <c r="L63" s="150">
        <v>2</v>
      </c>
      <c r="M63" s="23">
        <f>(L63-G63)/F63</f>
        <v>2</v>
      </c>
      <c r="N63" s="23">
        <f>SQRT(POWER(3,2)*POWER(F63,2)+POWER(G63,2))</f>
        <v>3</v>
      </c>
      <c r="O63" s="22" t="str">
        <f>IF(M63&gt;=6,"13s(N3,R1)",(IF(M63&gt;=6,"13s(N3,R1)",IF(M63&gt;=5,"13s/2of32s/R4s(N3,R1)",IF(M63&gt;=4,"13s/2of32s/R4s/31s(N3,R1)",IF(M63&gt;=3,"13s/2of32s/R4s/31s/6x(N6,R1/N3,R2)",IF(M63&gt;=2,"13s/2of32s/R4s/31s/12x(N6,R2)","Unaceptable")))))))</f>
        <v>13s/2of32s/R4s/31s/12x(N6,R2)</v>
      </c>
      <c r="P63"/>
      <c r="R63" s="177"/>
      <c r="S63" s="206"/>
      <c r="T63" s="210"/>
    </row>
    <row r="64" spans="1:27" ht="18">
      <c r="A64" s="151"/>
      <c r="B64" s="85">
        <v>63</v>
      </c>
      <c r="C64" s="16" t="s">
        <v>83</v>
      </c>
      <c r="D64" s="15">
        <v>3</v>
      </c>
      <c r="E64" s="17">
        <v>30</v>
      </c>
      <c r="F64" s="46">
        <v>1</v>
      </c>
      <c r="G64" s="57">
        <v>0</v>
      </c>
      <c r="H64" s="16">
        <v>1.7</v>
      </c>
      <c r="I64" s="15">
        <v>1.9</v>
      </c>
      <c r="J64" s="14">
        <f>H64/I64</f>
        <v>0.89473684210526316</v>
      </c>
      <c r="K64" s="89">
        <f>SQRT(POWER(F64,2)+POWER(H64,2))*1.96*SQRT(2)</f>
        <v>5.4669596669446907</v>
      </c>
      <c r="L64" s="84">
        <v>2</v>
      </c>
      <c r="M64" s="10">
        <f>(L64-G64)/F64</f>
        <v>2</v>
      </c>
      <c r="N64" s="10">
        <f>SQRT(POWER(3,2)*POWER(F64,2)+POWER(G64,2))</f>
        <v>3</v>
      </c>
      <c r="O64" s="9" t="str">
        <f>IF(M64&gt;=6,"13s(N3,R1)",(IF(M64&gt;=6,"13s(N3,R1)",IF(M64&gt;=5,"13s/2of32s/R4s(N3,R1)",IF(M64&gt;=4,"13s/2of32s/R4s/31s(N3,R1)",IF(M64&gt;=3,"13s/2of32s/R4s/31s/6x(N6,R1/N3,R2)",IF(M64&gt;=2,"13s/2of32s/R4s/31s/12x(N6,R2)","Unaceptable")))))))</f>
        <v>13s/2of32s/R4s/31s/12x(N6,R2)</v>
      </c>
      <c r="P64"/>
      <c r="R64" s="177"/>
      <c r="S64" s="206"/>
      <c r="T64" s="210"/>
    </row>
    <row r="65" spans="1:23" ht="18">
      <c r="A65" s="151"/>
      <c r="B65" s="207">
        <v>64</v>
      </c>
      <c r="C65" s="153" t="s">
        <v>82</v>
      </c>
      <c r="D65" s="79">
        <v>1</v>
      </c>
      <c r="E65" s="82">
        <v>30</v>
      </c>
      <c r="F65" s="81">
        <v>2</v>
      </c>
      <c r="G65" s="179">
        <v>0</v>
      </c>
      <c r="H65" s="78">
        <v>1.7</v>
      </c>
      <c r="I65" s="79">
        <v>1.9</v>
      </c>
      <c r="J65" s="77">
        <f>H65/I65</f>
        <v>0.89473684210526316</v>
      </c>
      <c r="K65" s="129">
        <f>SQRT(POWER(F65,2)+POWER(H65,2))*1.96*SQRT(2)</f>
        <v>7.2757987877620689</v>
      </c>
      <c r="L65" s="439">
        <v>14.7</v>
      </c>
      <c r="M65" s="74">
        <f>(L65-G65)/F65</f>
        <v>7.35</v>
      </c>
      <c r="N65" s="74">
        <f>SQRT(POWER(3,2)*POWER(F65,2)+POWER(G65,2))</f>
        <v>6</v>
      </c>
      <c r="O65" s="73" t="str">
        <f>IF(M65&gt;=6,"13s(N3,R1)",(IF(M65&gt;=6,"13s(N3,R1)",IF(M65&gt;=5,"13s/2of32s/R4s(N3,R1)",IF(M65&gt;=4,"13s/2of32s/R4s/31s(N3,R1)",IF(M65&gt;=3,"13s/2of32s/R4s/31s/6x(N6,R1/N3,R2)",IF(M65&gt;=2,"13s/2of32s/R4s/31s/12x(N6,R2)","Unaceptable")))))))</f>
        <v>13s(N3,R1)</v>
      </c>
      <c r="P65"/>
      <c r="R65" s="177"/>
      <c r="S65" s="206"/>
      <c r="T65" s="210"/>
    </row>
    <row r="66" spans="1:23" ht="18">
      <c r="B66" s="72">
        <v>65</v>
      </c>
      <c r="C66" s="152" t="s">
        <v>82</v>
      </c>
      <c r="D66" s="68">
        <v>2</v>
      </c>
      <c r="E66" s="71">
        <v>30</v>
      </c>
      <c r="F66" s="70">
        <v>2</v>
      </c>
      <c r="G66" s="178">
        <v>0</v>
      </c>
      <c r="H66" s="67">
        <v>1.7</v>
      </c>
      <c r="I66" s="68">
        <v>1.9</v>
      </c>
      <c r="J66" s="66">
        <f>H66/I66</f>
        <v>0.89473684210526316</v>
      </c>
      <c r="K66" s="125">
        <f>SQRT(POWER(F66,2)+POWER(H66,2))*1.96*SQRT(2)</f>
        <v>7.2757987877620689</v>
      </c>
      <c r="L66" s="440">
        <v>14.7</v>
      </c>
      <c r="M66" s="63">
        <f>(L66-G66)/F66</f>
        <v>7.35</v>
      </c>
      <c r="N66" s="63">
        <f>SQRT(POWER(3,2)*POWER(F66,2)+POWER(G66,2))</f>
        <v>6</v>
      </c>
      <c r="O66" s="62" t="str">
        <f>IF(M66&gt;=6,"13s(N3,R1)",(IF(M66&gt;=6,"13s(N3,R1)",IF(M66&gt;=5,"13s/2of32s/R4s(N3,R1)",IF(M66&gt;=4,"13s/2of32s/R4s/31s(N3,R1)",IF(M66&gt;=3,"13s/2of32s/R4s/31s/6x(N6,R1/N3,R2)",IF(M66&gt;=2,"13s/2of32s/R4s/31s/12x(N6,R2)","Unaceptable")))))))</f>
        <v>13s(N3,R1)</v>
      </c>
      <c r="P66"/>
      <c r="R66" s="177"/>
      <c r="S66" s="206"/>
      <c r="T66" s="210"/>
    </row>
    <row r="67" spans="1:23" ht="18">
      <c r="B67" s="128">
        <v>66</v>
      </c>
      <c r="C67" s="78" t="s">
        <v>81</v>
      </c>
      <c r="D67" s="79">
        <v>1</v>
      </c>
      <c r="E67" s="82">
        <v>30</v>
      </c>
      <c r="F67" s="81">
        <v>11.245655124386321</v>
      </c>
      <c r="G67" s="179">
        <v>0</v>
      </c>
      <c r="H67" s="78">
        <v>42.2</v>
      </c>
      <c r="I67" s="74">
        <v>76.3</v>
      </c>
      <c r="J67" s="77">
        <f>H67/I67</f>
        <v>0.5530799475753605</v>
      </c>
      <c r="K67" s="76">
        <f>SQRT(POWER(F67,2)+POWER(H67,2))*1.96*SQRT(2)</f>
        <v>121.05454938045878</v>
      </c>
      <c r="L67" s="75">
        <v>56.6</v>
      </c>
      <c r="M67" s="74">
        <f>(L67-G67)/F67</f>
        <v>5.0330549331236654</v>
      </c>
      <c r="N67" s="74">
        <f>SQRT(POWER(3,2)*POWER(F67,2)+POWER(G67,2))</f>
        <v>33.736965373158959</v>
      </c>
      <c r="O67" s="73" t="str">
        <f>IF(M67&gt;=6,"13s(N2,R1)",(IF(M67&gt;=6,"13s(N2,R1)",IF(M67&gt;=5,"13s/22s/R4s(N2,R1)",IF(M67&gt;=4,"13s/22s/R4s/41s(N4,R1/N2,R2)",IF(M67&gt;=3,"13s/22s/R4s/41s/8x(N4R2/N2R4)",IF(M67&gt;=2,"13s/22s/R4s/41s/10x(N5R2/N2R5)","Unaceptable")))))))</f>
        <v>13s/22s/R4s(N2,R1)</v>
      </c>
      <c r="P67"/>
      <c r="R67" s="177"/>
      <c r="S67" s="206"/>
      <c r="T67" s="210"/>
    </row>
    <row r="68" spans="1:23" ht="18">
      <c r="B68" s="124">
        <v>67</v>
      </c>
      <c r="C68" s="67" t="s">
        <v>81</v>
      </c>
      <c r="D68" s="68">
        <v>2</v>
      </c>
      <c r="E68" s="71">
        <v>30</v>
      </c>
      <c r="F68" s="70">
        <v>11.245655124386321</v>
      </c>
      <c r="G68" s="178">
        <v>0</v>
      </c>
      <c r="H68" s="67">
        <v>42.2</v>
      </c>
      <c r="I68" s="68">
        <v>76.3</v>
      </c>
      <c r="J68" s="66">
        <f>H68/I68</f>
        <v>0.5530799475753605</v>
      </c>
      <c r="K68" s="65">
        <f>SQRT(POWER(F68,2)+POWER(H68,2))*1.96*SQRT(2)</f>
        <v>121.05454938045878</v>
      </c>
      <c r="L68" s="64">
        <v>56.6</v>
      </c>
      <c r="M68" s="63">
        <f>(L68-G68)/F68</f>
        <v>5.0330549331236654</v>
      </c>
      <c r="N68" s="63">
        <f>SQRT(POWER(3,2)*POWER(F68,2)+POWER(G68,2))</f>
        <v>33.736965373158959</v>
      </c>
      <c r="O68" s="62" t="str">
        <f>IF(M68&gt;=6,"13s(N2,R1)",(IF(M68&gt;=6,"13s(N2,R1)",IF(M68&gt;=5,"13s/22s/R4s(N2,R1)",IF(M68&gt;=4,"13s/22s/R4s/41s(N4,R1/N2,R2)",IF(M68&gt;=3,"13s/22s/R4s/41s/8x(N4R2/N2R4)",IF(M68&gt;=2,"13s/22s/R4s/41s/10x(N5R2/N2R5)","Unaceptable")))))))</f>
        <v>13s/22s/R4s(N2,R1)</v>
      </c>
      <c r="P68"/>
      <c r="R68" s="177"/>
      <c r="S68" s="206"/>
      <c r="T68" s="210"/>
    </row>
    <row r="69" spans="1:23" ht="18">
      <c r="B69" s="207">
        <v>68</v>
      </c>
      <c r="C69" s="78" t="s">
        <v>80</v>
      </c>
      <c r="D69" s="79">
        <v>1</v>
      </c>
      <c r="E69" s="82">
        <v>30</v>
      </c>
      <c r="F69" s="81">
        <v>5.3089729520158233</v>
      </c>
      <c r="G69" s="179">
        <v>0</v>
      </c>
      <c r="H69" s="78">
        <v>8.5</v>
      </c>
      <c r="I69" s="74">
        <v>24.5</v>
      </c>
      <c r="J69" s="77">
        <f>H69/I69</f>
        <v>0.34693877551020408</v>
      </c>
      <c r="K69" s="76">
        <f>SQRT(POWER(F69,2)+POWER(H69,2))*1.96*SQRT(2)</f>
        <v>27.778835127564044</v>
      </c>
      <c r="L69" s="75">
        <v>13.5</v>
      </c>
      <c r="M69" s="74">
        <f>(L69-G69)/F69</f>
        <v>2.5428647163994373</v>
      </c>
      <c r="N69" s="74">
        <f>SQRT(POWER(3,2)*POWER(F69,2)+POWER(G69,2))</f>
        <v>15.92691885604747</v>
      </c>
      <c r="O69" s="73" t="str">
        <f>IF(M69&gt;=6,"13s(N2,R1)",(IF(M69&gt;=6,"13s(N2,R1)",IF(M69&gt;=5,"13s/22s/R4s(N2,R1)",IF(M69&gt;=4,"13s/22s/R4s/41s(N4,R1/N2,R2)",IF(M69&gt;=3,"13s/22s/R4s/41s/8x(N4R2/N2R4)",IF(M69&gt;=2,"13s/22s/R4s/41s/10x(N5R2/N2R5)","Unaceptable")))))))</f>
        <v>13s/22s/R4s/41s/10x(N5R2/N2R5)</v>
      </c>
      <c r="P69"/>
      <c r="R69" s="177"/>
      <c r="S69" s="206"/>
      <c r="T69" s="211"/>
    </row>
    <row r="70" spans="1:23" ht="18">
      <c r="B70" s="72">
        <v>69</v>
      </c>
      <c r="C70" s="67" t="s">
        <v>80</v>
      </c>
      <c r="D70" s="68">
        <v>2</v>
      </c>
      <c r="E70" s="71">
        <v>30</v>
      </c>
      <c r="F70" s="70">
        <v>5.3089729520158233</v>
      </c>
      <c r="G70" s="178">
        <v>0</v>
      </c>
      <c r="H70" s="67">
        <v>8.5</v>
      </c>
      <c r="I70" s="68">
        <v>24.5</v>
      </c>
      <c r="J70" s="66">
        <f>H70/I70</f>
        <v>0.34693877551020408</v>
      </c>
      <c r="K70" s="65">
        <f>SQRT(POWER(F70,2)+POWER(H70,2))*1.96*SQRT(2)</f>
        <v>27.778835127564044</v>
      </c>
      <c r="L70" s="64">
        <v>13.5</v>
      </c>
      <c r="M70" s="63">
        <f>(L70-G70)/F70</f>
        <v>2.5428647163994373</v>
      </c>
      <c r="N70" s="63">
        <f>SQRT(POWER(3,2)*POWER(F70,2)+POWER(G70,2))</f>
        <v>15.92691885604747</v>
      </c>
      <c r="O70" s="62" t="str">
        <f>IF(M70&gt;=6,"13s(N2,R1)",(IF(M70&gt;=6,"13s(N2,R1)",IF(M70&gt;=5,"13s/22s/R4s(N2,R1)",IF(M70&gt;=4,"13s/22s/R4s/41s(N4,R1/N2,R2)",IF(M70&gt;=3,"13s/22s/R4s/41s/8x(N4R2/N2R4)",IF(M70&gt;=2,"13s/22s/R4s/41s/10x(N5R2/N2R5)","Unaceptable")))))))</f>
        <v>13s/22s/R4s/41s/10x(N5R2/N2R5)</v>
      </c>
      <c r="P70"/>
      <c r="R70" s="177"/>
      <c r="S70" s="206"/>
      <c r="T70" s="210"/>
    </row>
    <row r="71" spans="1:23" ht="18">
      <c r="B71" s="128">
        <v>70</v>
      </c>
      <c r="C71" s="78" t="s">
        <v>79</v>
      </c>
      <c r="D71" s="79">
        <v>1</v>
      </c>
      <c r="E71" s="82">
        <v>30</v>
      </c>
      <c r="F71" s="81">
        <v>3.0172766823751549</v>
      </c>
      <c r="G71" s="179">
        <v>0</v>
      </c>
      <c r="H71" s="78">
        <v>20.399999999999999</v>
      </c>
      <c r="I71" s="74">
        <v>36.4</v>
      </c>
      <c r="J71" s="77">
        <f>H71/I71</f>
        <v>0.56043956043956045</v>
      </c>
      <c r="K71" s="76">
        <f>SQRT(POWER(F71,2)+POWER(H71,2))*1.96*SQRT(2)</f>
        <v>57.161071075921292</v>
      </c>
      <c r="L71" s="75">
        <v>27.3</v>
      </c>
      <c r="M71" s="74">
        <f>(L71-G71)/F71</f>
        <v>9.0478941356182983</v>
      </c>
      <c r="N71" s="74">
        <f>SQRT(POWER(3,2)*POWER(F71,2)+POWER(G71,2))</f>
        <v>9.0518300471254651</v>
      </c>
      <c r="O71" s="73" t="str">
        <f>IF(M71&gt;=6,"13s(N2,R1)",(IF(M71&gt;=6,"13s(N2,R1)",IF(M71&gt;=5,"13s/22s/R4s(N2,R1)",IF(M71&gt;=4,"13s/22s/R4s/41s(N4,R1/N2,R2)",IF(M71&gt;=3,"13s/22s/R4s/41s/8x(N4R2/N2R4)",IF(M71&gt;=2,"13s/22s/R4s/41s/10x(N5R2/N2R5)","Unaceptable")))))))</f>
        <v>13s(N2,R1)</v>
      </c>
      <c r="P71"/>
      <c r="R71" s="177"/>
      <c r="S71" s="206"/>
      <c r="T71" s="210"/>
    </row>
    <row r="72" spans="1:23" ht="18">
      <c r="B72" s="124">
        <v>71</v>
      </c>
      <c r="C72" s="67" t="s">
        <v>79</v>
      </c>
      <c r="D72" s="68">
        <v>2</v>
      </c>
      <c r="E72" s="71">
        <v>30</v>
      </c>
      <c r="F72" s="70">
        <v>3.0172766823751549</v>
      </c>
      <c r="G72" s="178">
        <v>0</v>
      </c>
      <c r="H72" s="67">
        <v>20.399999999999999</v>
      </c>
      <c r="I72" s="68">
        <v>36.4</v>
      </c>
      <c r="J72" s="66">
        <f>H72/I72</f>
        <v>0.56043956043956045</v>
      </c>
      <c r="K72" s="65">
        <f>SQRT(POWER(F72,2)+POWER(H72,2))*1.96*SQRT(2)</f>
        <v>57.161071075921292</v>
      </c>
      <c r="L72" s="64">
        <v>27.3</v>
      </c>
      <c r="M72" s="63">
        <f>(L72-G72)/F72</f>
        <v>9.0478941356182983</v>
      </c>
      <c r="N72" s="63">
        <f>SQRT(POWER(3,2)*POWER(F72,2)+POWER(G72,2))</f>
        <v>9.0518300471254651</v>
      </c>
      <c r="O72" s="62" t="str">
        <f>IF(M72&gt;=6,"13s(N2,R1)",(IF(M72&gt;=6,"13s(N2,R1)",IF(M72&gt;=5,"13s/22s/R4s(N2,R1)",IF(M72&gt;=4,"13s/22s/R4s/41s(N4,R1/N2,R2)",IF(M72&gt;=3,"13s/22s/R4s/41s/8x(N4R2/N2R4)",IF(M72&gt;=2,"13s/22s/R4s/41s/10x(N5R2/N2R5)","Unaceptable")))))))</f>
        <v>13s(N2,R1)</v>
      </c>
      <c r="P72"/>
      <c r="R72" s="177"/>
      <c r="S72" s="206"/>
      <c r="T72" s="210"/>
    </row>
    <row r="73" spans="1:23" ht="18">
      <c r="B73" s="207">
        <v>72</v>
      </c>
      <c r="C73" s="78" t="s">
        <v>78</v>
      </c>
      <c r="D73" s="79">
        <v>1</v>
      </c>
      <c r="E73" s="82">
        <v>30</v>
      </c>
      <c r="F73" s="81">
        <v>3.4239177023151974</v>
      </c>
      <c r="G73" s="179">
        <v>0</v>
      </c>
      <c r="H73" s="78">
        <v>5.2</v>
      </c>
      <c r="I73" s="74">
        <v>15.6</v>
      </c>
      <c r="J73" s="77">
        <f>H73/I73</f>
        <v>0.33333333333333337</v>
      </c>
      <c r="K73" s="76">
        <f>SQRT(POWER(F73,2)+POWER(H73,2))*1.96*SQRT(2)</f>
        <v>17.2576219033588</v>
      </c>
      <c r="L73" s="75">
        <v>8.4</v>
      </c>
      <c r="M73" s="74">
        <f>(L73-G73)/F73</f>
        <v>2.4533299951456358</v>
      </c>
      <c r="N73" s="74">
        <f>SQRT(POWER(3,2)*POWER(F73,2)+POWER(G73,2))</f>
        <v>10.271753106945592</v>
      </c>
      <c r="O73" s="73" t="str">
        <f>IF(M73&gt;=6,"13s(N2,R1)",(IF(M73&gt;=6,"13s(N2,R1)",IF(M73&gt;=5,"13s/22s/R4s(N2,R1)",IF(M73&gt;=4,"13s/22s/R4s/41s(N4,R1/N2,R2)",IF(M73&gt;=3,"13s/22s/R4s/41s/8x(N4R2/N2R4)",IF(M73&gt;=2,"13s/22s/R4s/41s/10x(N5R2/N2R5)","Unaceptable")))))))</f>
        <v>13s/22s/R4s/41s/10x(N5R2/N2R5)</v>
      </c>
      <c r="P73"/>
      <c r="R73" s="177"/>
      <c r="S73" s="206"/>
      <c r="T73" s="210"/>
    </row>
    <row r="74" spans="1:23" ht="18">
      <c r="B74" s="72">
        <v>73</v>
      </c>
      <c r="C74" s="67" t="s">
        <v>78</v>
      </c>
      <c r="D74" s="68">
        <v>2</v>
      </c>
      <c r="E74" s="71">
        <v>30</v>
      </c>
      <c r="F74" s="70">
        <v>3.4239177023151974</v>
      </c>
      <c r="G74" s="178">
        <v>0</v>
      </c>
      <c r="H74" s="67">
        <v>5.2</v>
      </c>
      <c r="I74" s="68">
        <v>15.6</v>
      </c>
      <c r="J74" s="66">
        <f>H74/I74</f>
        <v>0.33333333333333337</v>
      </c>
      <c r="K74" s="65">
        <f>SQRT(POWER(F74,2)+POWER(H74,2))*1.96*SQRT(2)</f>
        <v>17.2576219033588</v>
      </c>
      <c r="L74" s="64">
        <v>8.4</v>
      </c>
      <c r="M74" s="63">
        <f>(L74-G74)/F74</f>
        <v>2.4533299951456358</v>
      </c>
      <c r="N74" s="63">
        <f>SQRT(POWER(3,2)*POWER(F74,2)+POWER(G74,2))</f>
        <v>10.271753106945592</v>
      </c>
      <c r="O74" s="62" t="str">
        <f>IF(M74&gt;=6,"13s(N2,R1)",(IF(M74&gt;=6,"13s(N2,R1)",IF(M74&gt;=5,"13s/22s/R4s(N2,R1)",IF(M74&gt;=4,"13s/22s/R4s/41s(N4,R1/N2,R2)",IF(M74&gt;=3,"13s/22s/R4s/41s/8x(N4R2/N2R4)",IF(M74&gt;=2,"13s/22s/R4s/41s/10x(N5R2/N2R5)","Unaceptable")))))))</f>
        <v>13s/22s/R4s/41s/10x(N5R2/N2R5)</v>
      </c>
      <c r="P74"/>
      <c r="R74" s="177"/>
      <c r="S74" s="206"/>
      <c r="T74" s="210"/>
    </row>
    <row r="75" spans="1:23" ht="18">
      <c r="B75" s="128">
        <v>74</v>
      </c>
      <c r="C75" s="78" t="s">
        <v>77</v>
      </c>
      <c r="D75" s="79">
        <v>1</v>
      </c>
      <c r="E75" s="82">
        <v>30</v>
      </c>
      <c r="F75" s="81">
        <v>9.8298978326123745</v>
      </c>
      <c r="G75" s="179">
        <v>0</v>
      </c>
      <c r="H75" s="78">
        <v>8.9</v>
      </c>
      <c r="I75" s="74">
        <v>33.4</v>
      </c>
      <c r="J75" s="77">
        <f>H75/I75</f>
        <v>0.26646706586826352</v>
      </c>
      <c r="K75" s="76">
        <f>SQRT(POWER(F75,2)+POWER(H75,2))*1.96*SQRT(2)</f>
        <v>36.755815920768072</v>
      </c>
      <c r="L75" s="75">
        <v>16</v>
      </c>
      <c r="M75" s="74">
        <f>(L75-G75)/F75</f>
        <v>1.6276873139939718</v>
      </c>
      <c r="N75" s="74">
        <f>SQRT(POWER(3,2)*POWER(F75,2)+POWER(G75,2))</f>
        <v>29.489693497837123</v>
      </c>
      <c r="O75" s="73" t="str">
        <f>IF(M75&gt;=6,"13s(N2,R1)",(IF(M75&gt;=6,"13s(N2,R1)",IF(M75&gt;=5,"13s/22s/R4s(N2,R1)",IF(M75&gt;=4,"13s/22s/R4s/41s(N4,R1/N2,R2)",IF(M75&gt;=3,"13s/22s/R4s/41s/8x(N4R2/N2R4)",IF(M75&gt;=2,"13s/22s/R4s/41s/10x(N5R2/N2R5)","Unaceptable")))))))</f>
        <v>Unaceptable</v>
      </c>
      <c r="P75"/>
      <c r="R75" s="177"/>
      <c r="S75" s="206"/>
      <c r="T75" s="209"/>
    </row>
    <row r="76" spans="1:23" ht="18">
      <c r="B76" s="124">
        <v>75</v>
      </c>
      <c r="C76" s="67" t="s">
        <v>77</v>
      </c>
      <c r="D76" s="68">
        <v>2</v>
      </c>
      <c r="E76" s="71">
        <v>30</v>
      </c>
      <c r="F76" s="70">
        <v>9.8298978326123745</v>
      </c>
      <c r="G76" s="178">
        <v>0</v>
      </c>
      <c r="H76" s="67">
        <v>8.9</v>
      </c>
      <c r="I76" s="68">
        <v>33.4</v>
      </c>
      <c r="J76" s="66">
        <f>H76/I76</f>
        <v>0.26646706586826352</v>
      </c>
      <c r="K76" s="65">
        <f>SQRT(POWER(F76,2)+POWER(H76,2))*1.96*SQRT(2)</f>
        <v>36.755815920768072</v>
      </c>
      <c r="L76" s="64">
        <v>16</v>
      </c>
      <c r="M76" s="63">
        <f>(L76-G76)/F76</f>
        <v>1.6276873139939718</v>
      </c>
      <c r="N76" s="63">
        <f>SQRT(POWER(3,2)*POWER(F76,2)+POWER(G76,2))</f>
        <v>29.489693497837123</v>
      </c>
      <c r="O76" s="62" t="str">
        <f>IF(M76&gt;=6,"13s(N2,R1)",(IF(M76&gt;=6,"13s(N2,R1)",IF(M76&gt;=5,"13s/22s/R4s(N2,R1)",IF(M76&gt;=4,"13s/22s/R4s/41s(N4,R1/N2,R2)",IF(M76&gt;=3,"13s/22s/R4s/41s/8x(N4R2/N2R4)",IF(M76&gt;=2,"13s/22s/R4s/41s/10x(N5R2/N2R5)","Unaceptable")))))))</f>
        <v>Unaceptable</v>
      </c>
      <c r="P76"/>
      <c r="R76" s="177"/>
      <c r="S76" s="206"/>
      <c r="T76" s="209"/>
      <c r="W76"/>
    </row>
    <row r="77" spans="1:23" ht="18">
      <c r="B77" s="207">
        <v>76</v>
      </c>
      <c r="C77" s="78" t="s">
        <v>76</v>
      </c>
      <c r="D77" s="79">
        <v>1</v>
      </c>
      <c r="E77" s="82">
        <v>30</v>
      </c>
      <c r="F77" s="81">
        <v>2.5613908599594573</v>
      </c>
      <c r="G77" s="179">
        <v>0</v>
      </c>
      <c r="H77" s="78">
        <v>5.4</v>
      </c>
      <c r="I77" s="74">
        <v>35.9</v>
      </c>
      <c r="J77" s="77">
        <f>H77/I77</f>
        <v>0.15041782729805014</v>
      </c>
      <c r="K77" s="76">
        <f>SQRT(POWER(F77,2)+POWER(H77,2))*1.96*SQRT(2)</f>
        <v>16.566516230333885</v>
      </c>
      <c r="L77" s="75">
        <v>13.5</v>
      </c>
      <c r="M77" s="74">
        <f>(L77-G77)/F77</f>
        <v>5.2705739725383749</v>
      </c>
      <c r="N77" s="74">
        <f>SQRT(POWER(3,2)*POWER(F77,2)+POWER(G77,2))</f>
        <v>7.6841725798783713</v>
      </c>
      <c r="O77" s="73" t="str">
        <f>IF(M77&gt;=6,"13s(N2,R1)",(IF(M77&gt;=6,"13s(N2,R1)",IF(M77&gt;=5,"13s/22s/R4s(N2,R1)",IF(M77&gt;=4,"13s/22s/R4s/41s(N4,R1/N2,R2)",IF(M77&gt;=3,"13s/22s/R4s/41s/8x(N4R2/N2R4)",IF(M77&gt;=2,"13s/22s/R4s/41s/10x(N5R2/N2R5)","Unaceptable")))))))</f>
        <v>13s/22s/R4s(N2,R1)</v>
      </c>
      <c r="P77"/>
      <c r="R77" s="177"/>
      <c r="S77" s="206"/>
      <c r="T77" s="209"/>
    </row>
    <row r="78" spans="1:23" ht="18">
      <c r="B78" s="72">
        <v>77</v>
      </c>
      <c r="C78" s="67" t="s">
        <v>76</v>
      </c>
      <c r="D78" s="68">
        <v>2</v>
      </c>
      <c r="E78" s="71">
        <v>30</v>
      </c>
      <c r="F78" s="70">
        <v>2.5613908599594573</v>
      </c>
      <c r="G78" s="178">
        <v>0</v>
      </c>
      <c r="H78" s="67">
        <v>5.4</v>
      </c>
      <c r="I78" s="68">
        <v>35.9</v>
      </c>
      <c r="J78" s="66">
        <f>H78/I78</f>
        <v>0.15041782729805014</v>
      </c>
      <c r="K78" s="65">
        <f>SQRT(POWER(F78,2)+POWER(H78,2))*1.96*SQRT(2)</f>
        <v>16.566516230333885</v>
      </c>
      <c r="L78" s="64">
        <v>13.5</v>
      </c>
      <c r="M78" s="63">
        <f>(L78-G78)/F78</f>
        <v>5.2705739725383749</v>
      </c>
      <c r="N78" s="63">
        <f>SQRT(POWER(3,2)*POWER(F78,2)+POWER(G78,2))</f>
        <v>7.6841725798783713</v>
      </c>
      <c r="O78" s="62" t="str">
        <f>IF(M78&gt;=6,"13s(N2,R1)",(IF(M78&gt;=6,"13s(N2,R1)",IF(M78&gt;=5,"13s/22s/R4s(N2,R1)",IF(M78&gt;=4,"13s/22s/R4s/41s(N4,R1/N2,R2)",IF(M78&gt;=3,"13s/22s/R4s/41s/8x(N4R2/N2R4)",IF(M78&gt;=2,"13s/22s/R4s/41s/10x(N5R2/N2R5)","Unaceptable")))))))</f>
        <v>13s/22s/R4s(N2,R1)</v>
      </c>
      <c r="P78"/>
      <c r="R78" s="177"/>
      <c r="S78" s="206"/>
      <c r="T78" s="209"/>
    </row>
    <row r="79" spans="1:23" ht="18">
      <c r="B79" s="128">
        <v>78</v>
      </c>
      <c r="C79" s="78" t="s">
        <v>75</v>
      </c>
      <c r="D79" s="79">
        <v>1</v>
      </c>
      <c r="E79" s="82">
        <v>30</v>
      </c>
      <c r="F79" s="81">
        <v>2.8704106681276338</v>
      </c>
      <c r="G79" s="179">
        <v>0</v>
      </c>
      <c r="H79" s="78">
        <v>5.9</v>
      </c>
      <c r="I79" s="74">
        <v>47.3</v>
      </c>
      <c r="J79" s="77">
        <f>H79/I79</f>
        <v>0.12473572938689219</v>
      </c>
      <c r="K79" s="76">
        <f>SQRT(POWER(F79,2)+POWER(H79,2))*1.96*SQRT(2)</f>
        <v>18.186699933855923</v>
      </c>
      <c r="L79" s="75">
        <v>16.8</v>
      </c>
      <c r="M79" s="74">
        <f>(L79-G79)/F79</f>
        <v>5.8528210567718606</v>
      </c>
      <c r="N79" s="74">
        <f>SQRT(POWER(3,2)*POWER(F79,2)+POWER(G79,2))</f>
        <v>8.6112320043829023</v>
      </c>
      <c r="O79" s="73" t="str">
        <f>IF(M79&gt;=6,"13s(N2,R1)",(IF(M79&gt;=6,"13s(N2,R1)",IF(M79&gt;=5,"13s/22s/R4s(N2,R1)",IF(M79&gt;=4,"13s/22s/R4s/41s(N4,R1/N2,R2)",IF(M79&gt;=3,"13s/22s/R4s/41s/8x(N4R2/N2R4)",IF(M79&gt;=2,"13s/22s/R4s/41s/10x(N5R2/N2R5)","Unaceptable")))))))</f>
        <v>13s/22s/R4s(N2,R1)</v>
      </c>
      <c r="P79"/>
      <c r="R79" s="177"/>
      <c r="S79" s="206"/>
      <c r="T79" s="209"/>
    </row>
    <row r="80" spans="1:23" ht="18">
      <c r="B80" s="124">
        <v>79</v>
      </c>
      <c r="C80" s="67" t="s">
        <v>75</v>
      </c>
      <c r="D80" s="68">
        <v>2</v>
      </c>
      <c r="E80" s="71">
        <v>30</v>
      </c>
      <c r="F80" s="70">
        <v>2.8704106681276338</v>
      </c>
      <c r="G80" s="178">
        <v>0</v>
      </c>
      <c r="H80" s="67">
        <v>5.9</v>
      </c>
      <c r="I80" s="68">
        <v>47.3</v>
      </c>
      <c r="J80" s="66">
        <f>H80/I80</f>
        <v>0.12473572938689219</v>
      </c>
      <c r="K80" s="65">
        <f>SQRT(POWER(F80,2)+POWER(H80,2))*1.96*SQRT(2)</f>
        <v>18.186699933855923</v>
      </c>
      <c r="L80" s="64">
        <v>16.8</v>
      </c>
      <c r="M80" s="63">
        <f>(L80-G80)/F80</f>
        <v>5.8528210567718606</v>
      </c>
      <c r="N80" s="63">
        <f>SQRT(POWER(3,2)*POWER(F80,2)+POWER(G80,2))</f>
        <v>8.6112320043829023</v>
      </c>
      <c r="O80" s="62" t="str">
        <f>IF(M80&gt;=6,"13s(N2,R1)",(IF(M80&gt;=6,"13s(N2,R1)",IF(M80&gt;=5,"13s/22s/R4s(N2,R1)",IF(M80&gt;=4,"13s/22s/R4s/41s(N4,R1/N2,R2)",IF(M80&gt;=3,"13s/22s/R4s/41s/8x(N4R2/N2R4)",IF(M80&gt;=2,"13s/22s/R4s/41s/10x(N5R2/N2R5)","Unaceptable")))))))</f>
        <v>13s/22s/R4s(N2,R1)</v>
      </c>
      <c r="P80"/>
      <c r="R80" s="177"/>
      <c r="S80" s="206"/>
      <c r="T80" s="205"/>
    </row>
    <row r="81" spans="2:26" ht="18">
      <c r="B81" s="207">
        <v>80</v>
      </c>
      <c r="C81" s="78" t="s">
        <v>74</v>
      </c>
      <c r="D81" s="79">
        <v>1</v>
      </c>
      <c r="E81" s="82">
        <v>30</v>
      </c>
      <c r="F81" s="81">
        <v>2.2052765675397397</v>
      </c>
      <c r="G81" s="179">
        <v>0</v>
      </c>
      <c r="H81" s="78">
        <v>4.5</v>
      </c>
      <c r="I81" s="74">
        <v>16.5</v>
      </c>
      <c r="J81" s="77">
        <f>H81/I81</f>
        <v>0.27272727272727271</v>
      </c>
      <c r="K81" s="76">
        <f>SQRT(POWER(F81,2)+POWER(H81,2))*1.96*SQRT(2)</f>
        <v>13.890647284460721</v>
      </c>
      <c r="L81" s="75">
        <v>8</v>
      </c>
      <c r="M81" s="74">
        <f>(L81-G81)/F81</f>
        <v>3.6276629053039797</v>
      </c>
      <c r="N81" s="74">
        <f>SQRT(POWER(3,2)*POWER(F81,2)+POWER(G81,2))</f>
        <v>6.6158297026192185</v>
      </c>
      <c r="O81" s="73" t="str">
        <f>IF(M81&gt;=6,"13s(N2,R1)",(IF(M81&gt;=6,"13s(N2,R1)",IF(M81&gt;=5,"13s/22s/R4s(N2,R1)",IF(M81&gt;=4,"13s/22s/R4s/41s(N4,R1/N2,R2)",IF(M81&gt;=3,"13s/22s/R4s/41s/8x(N4R2/N2R4)",IF(M81&gt;=2,"13s/22s/R4s/41s/10x(N5R2/N2R5)","Unaceptable")))))))</f>
        <v>13s/22s/R4s/41s/8x(N4R2/N2R4)</v>
      </c>
      <c r="P81"/>
      <c r="R81" s="177"/>
      <c r="S81" s="206"/>
      <c r="T81" s="205"/>
    </row>
    <row r="82" spans="2:26" ht="18">
      <c r="B82" s="72">
        <v>81</v>
      </c>
      <c r="C82" s="67" t="s">
        <v>74</v>
      </c>
      <c r="D82" s="68">
        <v>2</v>
      </c>
      <c r="E82" s="71">
        <v>30</v>
      </c>
      <c r="F82" s="70">
        <v>2.2052765675397397</v>
      </c>
      <c r="G82" s="178">
        <v>0</v>
      </c>
      <c r="H82" s="67">
        <v>4.5</v>
      </c>
      <c r="I82" s="68">
        <v>16.5</v>
      </c>
      <c r="J82" s="66">
        <f>H82/I82</f>
        <v>0.27272727272727271</v>
      </c>
      <c r="K82" s="65">
        <f>SQRT(POWER(F82,2)+POWER(H82,2))*1.96*SQRT(2)</f>
        <v>13.890647284460721</v>
      </c>
      <c r="L82" s="64">
        <v>8</v>
      </c>
      <c r="M82" s="63">
        <f>(L82-G82)/F82</f>
        <v>3.6276629053039797</v>
      </c>
      <c r="N82" s="63">
        <f>SQRT(POWER(3,2)*POWER(F82,2)+POWER(G82,2))</f>
        <v>6.6158297026192185</v>
      </c>
      <c r="O82" s="62" t="str">
        <f>IF(M82&gt;=6,"13s(N2,R1)",(IF(M82&gt;=6,"13s(N2,R1)",IF(M82&gt;=5,"13s/22s/R4s(N2,R1)",IF(M82&gt;=4,"13s/22s/R4s/41s(N4,R1/N2,R2)",IF(M82&gt;=3,"13s/22s/R4s/41s/8x(N4R2/N2R4)",IF(M82&gt;=2,"13s/22s/R4s/41s/10x(N5R2/N2R5)","Unaceptable")))))))</f>
        <v>13s/22s/R4s/41s/8x(N4R2/N2R4)</v>
      </c>
      <c r="P82"/>
      <c r="R82" s="177"/>
      <c r="S82" s="206"/>
      <c r="T82" s="208"/>
    </row>
    <row r="83" spans="2:26" ht="18">
      <c r="B83" s="128">
        <v>82</v>
      </c>
      <c r="C83" s="78" t="s">
        <v>73</v>
      </c>
      <c r="D83" s="79">
        <v>1</v>
      </c>
      <c r="E83" s="82">
        <v>30</v>
      </c>
      <c r="F83" s="81">
        <v>1.8890261424536068</v>
      </c>
      <c r="G83" s="179">
        <v>0</v>
      </c>
      <c r="H83" s="78">
        <v>6.5</v>
      </c>
      <c r="I83" s="74">
        <v>13.4</v>
      </c>
      <c r="J83" s="77">
        <f>H83/I83</f>
        <v>0.48507462686567165</v>
      </c>
      <c r="K83" s="76">
        <f>SQRT(POWER(F83,2)+POWER(H83,2))*1.96*SQRT(2)</f>
        <v>18.762518028048365</v>
      </c>
      <c r="L83" s="75">
        <v>9.1</v>
      </c>
      <c r="M83" s="74">
        <f>(L83-G83)/F83</f>
        <v>4.8172970164299826</v>
      </c>
      <c r="N83" s="74">
        <f>SQRT(POWER(3,2)*POWER(F83,2)+POWER(G83,2))</f>
        <v>5.6670784273608206</v>
      </c>
      <c r="O83" s="73" t="str">
        <f>IF(M83&gt;=6,"13s(N2,R1)",(IF(M83&gt;=6,"13s(N2,R1)",IF(M83&gt;=5,"13s/22s/R4s(N2,R1)",IF(M83&gt;=4,"13s/22s/R4s/41s(N4,R1/N2,R2)",IF(M83&gt;=3,"13s/22s/R4s/41s/8x(N4R2/N2R4)",IF(M83&gt;=2,"13s/22s/R4s/41s/10x(N5R2/N2R5)","Unaceptable")))))))</f>
        <v>13s/22s/R4s/41s(N4,R1/N2,R2)</v>
      </c>
      <c r="P83"/>
      <c r="R83" s="177"/>
      <c r="S83" s="206"/>
      <c r="T83" s="205"/>
    </row>
    <row r="84" spans="2:26" ht="18">
      <c r="B84" s="124">
        <v>83</v>
      </c>
      <c r="C84" s="67" t="s">
        <v>73</v>
      </c>
      <c r="D84" s="68">
        <v>2</v>
      </c>
      <c r="E84" s="71">
        <v>30</v>
      </c>
      <c r="F84" s="70">
        <v>1.8890261424536068</v>
      </c>
      <c r="G84" s="178">
        <v>0</v>
      </c>
      <c r="H84" s="67">
        <v>6.5</v>
      </c>
      <c r="I84" s="68">
        <v>13.4</v>
      </c>
      <c r="J84" s="66">
        <f>H84/I84</f>
        <v>0.48507462686567165</v>
      </c>
      <c r="K84" s="65">
        <f>SQRT(POWER(F84,2)+POWER(H84,2))*1.96*SQRT(2)</f>
        <v>18.762518028048365</v>
      </c>
      <c r="L84" s="64">
        <v>9.1</v>
      </c>
      <c r="M84" s="63">
        <f>(L84-G84)/F84</f>
        <v>4.8172970164299826</v>
      </c>
      <c r="N84" s="63">
        <f>SQRT(POWER(3,2)*POWER(F84,2)+POWER(G84,2))</f>
        <v>5.6670784273608206</v>
      </c>
      <c r="O84" s="62" t="str">
        <f>IF(M84&gt;=6,"13s(N2,R1)",(IF(M84&gt;=6,"13s(N2,R1)",IF(M84&gt;=5,"13s/22s/R4s(N2,R1)",IF(M84&gt;=4,"13s/22s/R4s/41s(N4,R1/N2,R2)",IF(M84&gt;=3,"13s/22s/R4s/41s/8x(N4R2/N2R4)",IF(M84&gt;=2,"13s/22s/R4s/41s/10x(N5R2/N2R5)","Unaceptable")))))))</f>
        <v>13s/22s/R4s/41s(N4,R1/N2,R2)</v>
      </c>
      <c r="P84"/>
      <c r="R84" s="177"/>
      <c r="S84" s="206"/>
      <c r="T84" s="205"/>
    </row>
    <row r="85" spans="2:26" ht="18">
      <c r="B85" s="207">
        <v>84</v>
      </c>
      <c r="C85" s="78" t="s">
        <v>72</v>
      </c>
      <c r="D85" s="79">
        <v>1</v>
      </c>
      <c r="E85" s="82">
        <v>30</v>
      </c>
      <c r="F85" s="81">
        <v>4.2304567469478567</v>
      </c>
      <c r="G85" s="179">
        <v>0</v>
      </c>
      <c r="H85" s="78">
        <v>6.9</v>
      </c>
      <c r="I85" s="74">
        <v>22.8</v>
      </c>
      <c r="J85" s="77">
        <f>H85/I85</f>
        <v>0.30263157894736842</v>
      </c>
      <c r="K85" s="76">
        <f>SQRT(POWER(F85,2)+POWER(H85,2))*1.96*SQRT(2)</f>
        <v>22.434383686118931</v>
      </c>
      <c r="L85" s="75">
        <v>11.6</v>
      </c>
      <c r="M85" s="74">
        <f>(L85-G85)/F85</f>
        <v>2.7420207069529878</v>
      </c>
      <c r="N85" s="74">
        <f>SQRT(POWER(3,2)*POWER(F85,2)+POWER(G85,2))</f>
        <v>12.69137024084357</v>
      </c>
      <c r="O85" s="73" t="str">
        <f>IF(M85&gt;=6,"13s(N2,R1)",(IF(M85&gt;=6,"13s(N2,R1)",IF(M85&gt;=5,"13s/22s/R4s(N2,R1)",IF(M85&gt;=4,"13s/22s/R4s/41s(N4,R1/N2,R2)",IF(M85&gt;=3,"13s/22s/R4s/41s/8x(N4R2/N2R4)",IF(M85&gt;=2,"13s/22s/R4s/41s/10x(N5R2/N2R5)","Unaceptable")))))))</f>
        <v>13s/22s/R4s/41s/10x(N5R2/N2R5)</v>
      </c>
      <c r="P85"/>
      <c r="R85" s="177"/>
      <c r="S85" s="206"/>
      <c r="T85" s="205"/>
    </row>
    <row r="86" spans="2:26" ht="18">
      <c r="B86" s="72">
        <v>85</v>
      </c>
      <c r="C86" s="67" t="s">
        <v>72</v>
      </c>
      <c r="D86" s="68">
        <v>2</v>
      </c>
      <c r="E86" s="71">
        <v>30</v>
      </c>
      <c r="F86" s="70">
        <v>4.2304567469478567</v>
      </c>
      <c r="G86" s="178">
        <v>0</v>
      </c>
      <c r="H86" s="67">
        <v>6.9</v>
      </c>
      <c r="I86" s="68">
        <v>22.8</v>
      </c>
      <c r="J86" s="66">
        <f>H86/I86</f>
        <v>0.30263157894736842</v>
      </c>
      <c r="K86" s="65">
        <f>SQRT(POWER(F86,2)+POWER(H86,2))*1.96*SQRT(2)</f>
        <v>22.434383686118931</v>
      </c>
      <c r="L86" s="64">
        <v>11.6</v>
      </c>
      <c r="M86" s="63">
        <f>(L86-G86)/F86</f>
        <v>2.7420207069529878</v>
      </c>
      <c r="N86" s="63">
        <f>SQRT(POWER(3,2)*POWER(F86,2)+POWER(G86,2))</f>
        <v>12.69137024084357</v>
      </c>
      <c r="O86" s="62" t="str">
        <f>IF(M86&gt;=6,"13s(N2,R1)",(IF(M86&gt;=6,"13s(N2,R1)",IF(M86&gt;=5,"13s/22s/R4s(N2,R1)",IF(M86&gt;=4,"13s/22s/R4s/41s(N4,R1/N2,R2)",IF(M86&gt;=3,"13s/22s/R4s/41s/8x(N4R2/N2R4)",IF(M86&gt;=2,"13s/22s/R4s/41s/10x(N5R2/N2R5)","Unaceptable")))))))</f>
        <v>13s/22s/R4s/41s/10x(N5R2/N2R5)</v>
      </c>
      <c r="P86"/>
      <c r="R86" s="177"/>
      <c r="S86" s="206"/>
      <c r="T86" s="205"/>
    </row>
    <row r="87" spans="2:26" ht="18">
      <c r="B87" s="128">
        <v>86</v>
      </c>
      <c r="C87" s="78" t="s">
        <v>71</v>
      </c>
      <c r="D87" s="79">
        <v>1</v>
      </c>
      <c r="E87" s="82">
        <v>30</v>
      </c>
      <c r="F87" s="81">
        <v>2.0678264462984273</v>
      </c>
      <c r="G87" s="179">
        <v>0</v>
      </c>
      <c r="H87" s="78">
        <v>1.9</v>
      </c>
      <c r="I87" s="79">
        <v>5.7</v>
      </c>
      <c r="J87" s="77">
        <f>H87/I87</f>
        <v>0.33333333333333331</v>
      </c>
      <c r="K87" s="76">
        <f>SQRT(POWER(F87,2)+POWER(H87,2))*1.96*SQRT(2)</f>
        <v>7.7838932808797106</v>
      </c>
      <c r="L87" s="75">
        <v>3</v>
      </c>
      <c r="M87" s="74">
        <f>(L87-G87)/F87</f>
        <v>1.4507987386321695</v>
      </c>
      <c r="N87" s="74">
        <f>SQRT(POWER(3,2)*POWER(F87,2)+POWER(G87,2))</f>
        <v>6.2034793388952814</v>
      </c>
      <c r="O87" s="73" t="str">
        <f>IF(M87&gt;=6,"13s(N2,R1)",(IF(M87&gt;=6,"13s(N2,R1)",IF(M87&gt;=5,"13s/22s/R4s(N2,R1)",IF(M87&gt;=4,"13s/22s/R4s/41s(N4,R1/N2,R2)",IF(M87&gt;=3,"13s/22s/R4s/41s/8x(N4R2/N2R4)",IF(M87&gt;=2,"13s/22s/R4s/41s/10x(N5R2/N2R5)","Unaceptable")))))))</f>
        <v>Unaceptable</v>
      </c>
      <c r="P87"/>
      <c r="R87" s="177"/>
      <c r="S87" s="206"/>
      <c r="T87" s="205"/>
    </row>
    <row r="88" spans="2:26" ht="18">
      <c r="B88" s="124">
        <v>87</v>
      </c>
      <c r="C88" s="67" t="s">
        <v>71</v>
      </c>
      <c r="D88" s="68">
        <v>2</v>
      </c>
      <c r="E88" s="71">
        <v>30</v>
      </c>
      <c r="F88" s="70">
        <v>2.0678264462984273</v>
      </c>
      <c r="G88" s="178">
        <v>0</v>
      </c>
      <c r="H88" s="67">
        <v>1.9</v>
      </c>
      <c r="I88" s="68">
        <v>5.7</v>
      </c>
      <c r="J88" s="66">
        <f>H88/I88</f>
        <v>0.33333333333333331</v>
      </c>
      <c r="K88" s="65">
        <f>SQRT(POWER(F88,2)+POWER(H88,2))*1.96*SQRT(2)</f>
        <v>7.7838932808797106</v>
      </c>
      <c r="L88" s="64">
        <v>3</v>
      </c>
      <c r="M88" s="63">
        <f>(L88-G88)/F88</f>
        <v>1.4507987386321695</v>
      </c>
      <c r="N88" s="63">
        <f>SQRT(POWER(3,2)*POWER(F88,2)+POWER(G88,2))</f>
        <v>6.2034793388952814</v>
      </c>
      <c r="O88" s="62" t="str">
        <f>IF(M88&gt;=6,"13s(N2,R1)",(IF(M88&gt;=6,"13s(N2,R1)",IF(M88&gt;=5,"13s/22s/R4s(N2,R1)",IF(M88&gt;=4,"13s/22s/R4s/41s(N4,R1/N2,R2)",IF(M88&gt;=3,"13s/22s/R4s/41s/8x(N4R2/N2R4)",IF(M88&gt;=2,"13s/22s/R4s/41s/10x(N5R2/N2R5)","Unaceptable")))))))</f>
        <v>Unaceptable</v>
      </c>
      <c r="P88"/>
      <c r="R88" s="177"/>
      <c r="S88" s="206"/>
      <c r="T88" s="205"/>
    </row>
    <row r="89" spans="2:26" ht="18">
      <c r="B89" s="207">
        <v>88</v>
      </c>
      <c r="C89" s="78" t="s">
        <v>70</v>
      </c>
      <c r="D89" s="79">
        <v>1</v>
      </c>
      <c r="E89" s="82">
        <v>30</v>
      </c>
      <c r="F89" s="81">
        <v>1.9414983672456687</v>
      </c>
      <c r="G89" s="179">
        <v>0</v>
      </c>
      <c r="H89" s="78">
        <v>3.4</v>
      </c>
      <c r="I89" s="79">
        <v>5.9</v>
      </c>
      <c r="J89" s="77">
        <f>H89/I89</f>
        <v>0.57627118644067787</v>
      </c>
      <c r="K89" s="76">
        <f>SQRT(POWER(F89,2)+POWER(H89,2))*1.96*SQRT(2)</f>
        <v>10.852601914741332</v>
      </c>
      <c r="L89" s="75">
        <v>4.5</v>
      </c>
      <c r="M89" s="74">
        <f>(L89-G89)/F89</f>
        <v>2.3177974681400233</v>
      </c>
      <c r="N89" s="74">
        <f>SQRT(POWER(3,2)*POWER(F89,2)+POWER(G89,2))</f>
        <v>5.8244951017370061</v>
      </c>
      <c r="O89" s="73" t="str">
        <f>IF(M89&gt;=6,"13s(N2,R1)",(IF(M89&gt;=6,"13s(N2,R1)",IF(M89&gt;=5,"13s/22s/R4s(N2,R1)",IF(M89&gt;=4,"13s/22s/R4s/41s(N4,R1/N2,R2)",IF(M89&gt;=3,"13s/22s/R4s/41s/8x(N4R2/N2R4)",IF(M89&gt;=2,"13s/22s/R4s/41s/10x(N5R2/N2R5)","Unaceptable")))))))</f>
        <v>13s/22s/R4s/41s/10x(N5R2/N2R5)</v>
      </c>
      <c r="P89"/>
      <c r="R89" s="177"/>
      <c r="S89" s="206"/>
      <c r="T89" s="205"/>
    </row>
    <row r="90" spans="2:26" ht="18">
      <c r="B90" s="72">
        <v>89</v>
      </c>
      <c r="C90" s="67" t="s">
        <v>70</v>
      </c>
      <c r="D90" s="68">
        <v>2</v>
      </c>
      <c r="E90" s="71">
        <v>30</v>
      </c>
      <c r="F90" s="70">
        <v>1.9414983672456687</v>
      </c>
      <c r="G90" s="178">
        <v>0</v>
      </c>
      <c r="H90" s="67">
        <v>3.4</v>
      </c>
      <c r="I90" s="68">
        <v>5.9</v>
      </c>
      <c r="J90" s="66">
        <f>H90/I90</f>
        <v>0.57627118644067787</v>
      </c>
      <c r="K90" s="65">
        <f>SQRT(POWER(F90,2)+POWER(H90,2))*1.96*SQRT(2)</f>
        <v>10.852601914741332</v>
      </c>
      <c r="L90" s="64">
        <v>4.5</v>
      </c>
      <c r="M90" s="63">
        <f>(L90-G90)/F90</f>
        <v>2.3177974681400233</v>
      </c>
      <c r="N90" s="63">
        <f>SQRT(POWER(3,2)*POWER(F90,2)+POWER(G90,2))</f>
        <v>5.8244951017370061</v>
      </c>
      <c r="O90" s="62" t="str">
        <f>IF(M90&gt;=6,"13s(N2,R1)",(IF(M90&gt;=6,"13s(N2,R1)",IF(M90&gt;=5,"13s/22s/R4s(N2,R1)",IF(M90&gt;=4,"13s/22s/R4s/41s(N4,R1/N2,R2)",IF(M90&gt;=3,"13s/22s/R4s/41s/8x(N4R2/N2R4)",IF(M90&gt;=2,"13s/22s/R4s/41s/10x(N5R2/N2R5)","Unaceptable")))))))</f>
        <v>13s/22s/R4s/41s/10x(N5R2/N2R5)</v>
      </c>
      <c r="P90"/>
      <c r="R90" s="177"/>
      <c r="S90" s="206"/>
      <c r="T90" s="205"/>
    </row>
    <row r="91" spans="2:26" ht="18">
      <c r="B91" s="128">
        <v>90</v>
      </c>
      <c r="C91" s="78" t="s">
        <v>69</v>
      </c>
      <c r="D91" s="79">
        <v>1</v>
      </c>
      <c r="E91" s="82">
        <v>30</v>
      </c>
      <c r="F91" s="81">
        <v>1.8890261424536068</v>
      </c>
      <c r="G91" s="179">
        <v>0</v>
      </c>
      <c r="H91" s="129">
        <v>3</v>
      </c>
      <c r="I91" s="79">
        <v>4.3</v>
      </c>
      <c r="J91" s="77">
        <f>H91/I91</f>
        <v>0.69767441860465118</v>
      </c>
      <c r="K91" s="76">
        <f>SQRT(POWER(F91,2)+POWER(H91,2))*1.96*SQRT(2)</f>
        <v>9.8267839476015659</v>
      </c>
      <c r="L91" s="75">
        <v>3.8</v>
      </c>
      <c r="M91" s="74">
        <f>(L91-G91)/F91</f>
        <v>2.0116185343333992</v>
      </c>
      <c r="N91" s="74">
        <f>SQRT(POWER(3,2)*POWER(F91,2)+POWER(G91,2))</f>
        <v>5.6670784273608206</v>
      </c>
      <c r="O91" s="73" t="str">
        <f>IF(M91&gt;=6,"13s(N2,R1)",(IF(M91&gt;=6,"13s(N2,R1)",IF(M91&gt;=5,"13s/22s/R4s(N2,R1)",IF(M91&gt;=4,"13s/22s/R4s/41s(N4,R1/N2,R2)",IF(M91&gt;=3,"13s/22s/R4s/41s/8x(N4R2/N2R4)",IF(M91&gt;=2,"13s/22s/R4s/41s/10x(N5R2/N2R5)","Unaceptable")))))))</f>
        <v>13s/22s/R4s/41s/10x(N5R2/N2R5)</v>
      </c>
      <c r="P91"/>
      <c r="R91" s="177"/>
      <c r="S91" s="206"/>
      <c r="T91" s="205"/>
      <c r="U91" s="177"/>
      <c r="V91" s="177"/>
      <c r="W91" s="177"/>
      <c r="X91"/>
      <c r="Y91" s="177"/>
      <c r="Z91" s="177"/>
    </row>
    <row r="92" spans="2:26" ht="18">
      <c r="B92" s="124">
        <v>91</v>
      </c>
      <c r="C92" s="67" t="s">
        <v>69</v>
      </c>
      <c r="D92" s="68">
        <v>2</v>
      </c>
      <c r="E92" s="71">
        <v>30</v>
      </c>
      <c r="F92" s="181">
        <v>1.8890261424536068</v>
      </c>
      <c r="G92" s="178">
        <v>0</v>
      </c>
      <c r="H92" s="157">
        <v>3</v>
      </c>
      <c r="I92" s="137">
        <v>4.3</v>
      </c>
      <c r="J92" s="136">
        <f>H92/I92</f>
        <v>0.69767441860465118</v>
      </c>
      <c r="K92" s="133">
        <f>SQRT(POWER(F92,2)+POWER(H92,2))*1.96*SQRT(2)</f>
        <v>9.8267839476015659</v>
      </c>
      <c r="L92" s="180">
        <v>3.8</v>
      </c>
      <c r="M92" s="63">
        <f>(L92-G92)/F92</f>
        <v>2.0116185343333992</v>
      </c>
      <c r="N92" s="63">
        <f>SQRT(POWER(3,2)*POWER(F92,2)+POWER(G92,2))</f>
        <v>5.6670784273608206</v>
      </c>
      <c r="O92" s="154" t="str">
        <f>IF(M92&gt;=6,"13s(N2,R1)",(IF(M92&gt;=6,"13s(N2,R1)",IF(M92&gt;=5,"13s/22s/R4s(N2,R1)",IF(M92&gt;=4,"13s/22s/R4s/41s(N4,R1/N2,R2)",IF(M92&gt;=3,"13s/22s/R4s/41s/8x(N4R2/N2R4)",IF(M92&gt;=2,"13s/22s/R4s/41s/10x(N5R2/N2R5)","Unaceptable")))))))</f>
        <v>13s/22s/R4s/41s/10x(N5R2/N2R5)</v>
      </c>
      <c r="P92"/>
      <c r="R92" s="177"/>
      <c r="S92" s="206"/>
      <c r="T92" s="205"/>
      <c r="U92" s="177"/>
      <c r="V92" s="177"/>
      <c r="W92" s="177"/>
      <c r="X92"/>
      <c r="Y92" s="177"/>
      <c r="Z92" s="177"/>
    </row>
    <row r="93" spans="2:26" ht="18">
      <c r="B93" s="128">
        <v>92</v>
      </c>
      <c r="C93" s="78" t="s">
        <v>68</v>
      </c>
      <c r="D93" s="79">
        <v>1</v>
      </c>
      <c r="E93" s="130">
        <v>30</v>
      </c>
      <c r="F93" s="81">
        <v>5</v>
      </c>
      <c r="G93" s="80">
        <v>0</v>
      </c>
      <c r="H93" s="204"/>
      <c r="I93" s="117"/>
      <c r="J93" s="117"/>
      <c r="K93" s="203"/>
      <c r="L93" s="202">
        <v>20</v>
      </c>
      <c r="M93" s="201">
        <f>(L93-G93)/F93</f>
        <v>4</v>
      </c>
      <c r="N93" s="114">
        <f>SQRT(POWER(3,2)*POWER(F93,2)+POWER(G93,2))</f>
        <v>15</v>
      </c>
      <c r="O93" s="200" t="str">
        <f>IF(M93&gt;=6,"13s(N3,R1)",(IF(M93&gt;=6,"13s(N3,R1)",IF(M93&gt;=5,"13s/2of32s/R4s(N3,R1)",IF(M93&gt;=4,"13s/2of32s/R4s/31s(N3,R1)",IF(M93&gt;=3,"13s/2of32s/R4s/31s/6x(N6,R1/N3,R2)",IF(M93&gt;=2,"13s/2of32s/R4s/31s/12x(N6,R2)","Unaceptable")))))))</f>
        <v>13s/2of32s/R4s/31s(N3,R1)</v>
      </c>
      <c r="P93" s="182"/>
      <c r="R93" s="177"/>
      <c r="S93" s="4"/>
      <c r="T93" s="4"/>
      <c r="U93" s="4"/>
      <c r="V93" s="4"/>
      <c r="W93" s="4"/>
      <c r="X93"/>
      <c r="Y93" s="188"/>
      <c r="Z93" s="199"/>
    </row>
    <row r="94" spans="2:26" ht="18">
      <c r="B94" s="198">
        <v>93</v>
      </c>
      <c r="C94" s="157" t="s">
        <v>68</v>
      </c>
      <c r="D94" s="137">
        <v>2</v>
      </c>
      <c r="E94" s="197">
        <v>30</v>
      </c>
      <c r="F94" s="181">
        <v>5</v>
      </c>
      <c r="G94" s="196">
        <v>0</v>
      </c>
      <c r="H94" s="195"/>
      <c r="I94" s="194"/>
      <c r="J94" s="194"/>
      <c r="K94" s="193"/>
      <c r="L94" s="192">
        <v>20</v>
      </c>
      <c r="M94" s="191">
        <f>(L94-G94)/F94</f>
        <v>4</v>
      </c>
      <c r="N94" s="190">
        <f>SQRT(POWER(3,2)*POWER(F94,2)+POWER(G94,2))</f>
        <v>15</v>
      </c>
      <c r="O94" s="189" t="str">
        <f>IF(M94&gt;=6,"13s(N3,R1)",(IF(M94&gt;=6,"13s(N3,R1)",IF(M94&gt;=5,"13s/2of32s/R4s(N3,R1)",IF(M94&gt;=4,"13s/2of32s/R4s/31s(N3,R1)",IF(M94&gt;=3,"13s/2of32s/R4s/31s/6x(N6,R1/N3,R2)",IF(M94&gt;=2,"13s/2of32s/R4s/31s/12x(N6,R2)","Unaceptable")))))))</f>
        <v>13s/2of32s/R4s/31s(N3,R1)</v>
      </c>
      <c r="P94" s="182"/>
      <c r="R94" s="188"/>
      <c r="S94" s="188"/>
      <c r="T94" s="188"/>
      <c r="U94" s="188"/>
      <c r="V94" s="188"/>
      <c r="W94" s="188"/>
      <c r="X94"/>
      <c r="Y94" s="188"/>
      <c r="Z94" s="188"/>
    </row>
    <row r="95" spans="2:26" ht="18">
      <c r="B95" s="72">
        <v>94</v>
      </c>
      <c r="C95" s="67" t="s">
        <v>68</v>
      </c>
      <c r="D95" s="68">
        <v>3</v>
      </c>
      <c r="E95" s="126">
        <v>30</v>
      </c>
      <c r="F95" s="70">
        <v>5</v>
      </c>
      <c r="G95" s="69">
        <v>0</v>
      </c>
      <c r="H95" s="187"/>
      <c r="I95" s="109"/>
      <c r="J95" s="109"/>
      <c r="K95" s="186"/>
      <c r="L95" s="185">
        <v>20</v>
      </c>
      <c r="M95" s="184">
        <f>(L95-G95)/F95</f>
        <v>4</v>
      </c>
      <c r="N95" s="105">
        <f>SQRT(POWER(3,2)*POWER(F95,2)+POWER(G95,2))</f>
        <v>15</v>
      </c>
      <c r="O95" s="183" t="str">
        <f>IF(M95&gt;=6,"13s(N3,R1)",(IF(M95&gt;=6,"13s(N3,R1)",IF(M95&gt;=5,"13s/2of32s/R4s(N3,R1)",IF(M95&gt;=4,"13s/2of32s/R4s/31s(N3,R1)",IF(M95&gt;=3,"13s/2of32s/R4s/31s/6x(N6,R1/N3,R2)",IF(M95&gt;=2,"13s/2of32s/R4s/31s/12x(N6,R2)","Unaceptable")))))))</f>
        <v>13s/2of32s/R4s/31s(N3,R1)</v>
      </c>
      <c r="P95" s="182"/>
      <c r="R95" s="177"/>
      <c r="S95" s="177"/>
      <c r="T95" s="177"/>
      <c r="U95" s="177"/>
      <c r="V95" s="177"/>
      <c r="W95" s="177"/>
      <c r="X95"/>
      <c r="Y95" s="177"/>
      <c r="Z95" s="177"/>
    </row>
    <row r="96" spans="2:26" ht="18">
      <c r="B96" s="128">
        <v>95</v>
      </c>
      <c r="C96" s="78" t="s">
        <v>67</v>
      </c>
      <c r="D96" s="79">
        <v>1</v>
      </c>
      <c r="E96" s="82">
        <v>30</v>
      </c>
      <c r="F96" s="181">
        <v>3.8327317016934614</v>
      </c>
      <c r="G96" s="179">
        <v>0</v>
      </c>
      <c r="H96" s="157">
        <v>5.2</v>
      </c>
      <c r="I96" s="106">
        <v>15.3</v>
      </c>
      <c r="J96" s="136">
        <f>H96/I96</f>
        <v>0.33986928104575165</v>
      </c>
      <c r="K96" s="133">
        <f>SQRT(POWER(F96,2)+POWER(H96,2))*1.96*SQRT(2)</f>
        <v>17.90582719411718</v>
      </c>
      <c r="L96" s="180">
        <v>8.3000000000000007</v>
      </c>
      <c r="M96" s="74">
        <f>(L96-G96)/F96</f>
        <v>2.1655572698534344</v>
      </c>
      <c r="N96" s="74">
        <f>SQRT(POWER(3,2)*POWER(F96,2)+POWER(G96,2))</f>
        <v>11.498195105080384</v>
      </c>
      <c r="O96" s="154" t="str">
        <f>IF(M96&gt;=6,"13s(N2,R1)",(IF(M96&gt;=6,"13s(N2,R1)",IF(M96&gt;=5,"13s/22s/R4s(N2,R1)",IF(M96&gt;=4,"13s/22s/R4s/41s(N4,R1/N2,R2)",IF(M96&gt;=3,"13s/22s/R4s/41s/8x(N4R2/N2R4)",IF(M96&gt;=2,"13s/22s/R4s/41s/10x(N5R2/N2R5)","Unaceptable")))))))</f>
        <v>13s/22s/R4s/41s/10x(N5R2/N2R5)</v>
      </c>
      <c r="P96"/>
      <c r="R96" s="177"/>
      <c r="S96" s="177"/>
      <c r="T96" s="177"/>
      <c r="U96" s="177"/>
      <c r="V96" s="177"/>
      <c r="W96" s="177"/>
      <c r="X96"/>
      <c r="Y96" s="177"/>
      <c r="Z96" s="177"/>
    </row>
    <row r="97" spans="2:26" ht="18">
      <c r="B97" s="124">
        <v>96</v>
      </c>
      <c r="C97" s="67" t="s">
        <v>67</v>
      </c>
      <c r="D97" s="68">
        <v>2</v>
      </c>
      <c r="E97" s="71">
        <v>30</v>
      </c>
      <c r="F97" s="70">
        <v>3.8327317016934614</v>
      </c>
      <c r="G97" s="178">
        <v>0</v>
      </c>
      <c r="H97" s="67">
        <v>5.2</v>
      </c>
      <c r="I97" s="68">
        <v>15.3</v>
      </c>
      <c r="J97" s="66">
        <f>H97/I97</f>
        <v>0.33986928104575165</v>
      </c>
      <c r="K97" s="65">
        <f>SQRT(POWER(F97,2)+POWER(H97,2))*1.96*SQRT(2)</f>
        <v>17.90582719411718</v>
      </c>
      <c r="L97" s="64">
        <v>8.3000000000000007</v>
      </c>
      <c r="M97" s="63">
        <f>(L97-G97)/F97</f>
        <v>2.1655572698534344</v>
      </c>
      <c r="N97" s="63">
        <f>SQRT(POWER(3,2)*POWER(F97,2)+POWER(G97,2))</f>
        <v>11.498195105080384</v>
      </c>
      <c r="O97" s="62" t="str">
        <f>IF(M97&gt;=6,"13s(N2,R1)",(IF(M97&gt;=6,"13s(N2,R1)",IF(M97&gt;=5,"13s/22s/R4s(N2,R1)",IF(M97&gt;=4,"13s/22s/R4s/41s(N4,R1/N2,R2)",IF(M97&gt;=3,"13s/22s/R4s/41s/8x(N4R2/N2R4)",IF(M97&gt;=2,"13s/22s/R4s/41s/10x(N5R2/N2R5)","Unaceptable")))))))</f>
        <v>13s/22s/R4s/41s/10x(N5R2/N2R5)</v>
      </c>
      <c r="P97"/>
      <c r="R97" s="177"/>
      <c r="S97" s="177"/>
      <c r="T97" s="177"/>
      <c r="U97" s="177"/>
      <c r="V97" s="177"/>
      <c r="W97" s="177"/>
      <c r="X97" s="177"/>
      <c r="Y97" s="177"/>
      <c r="Z97" s="177"/>
    </row>
    <row r="98" spans="2:26" ht="18">
      <c r="B98" s="128">
        <v>97</v>
      </c>
      <c r="C98" s="78" t="s">
        <v>66</v>
      </c>
      <c r="D98" s="79">
        <v>1</v>
      </c>
      <c r="E98" s="82">
        <v>30</v>
      </c>
      <c r="F98" s="81">
        <v>4.7403960803714487</v>
      </c>
      <c r="G98" s="179">
        <v>0</v>
      </c>
      <c r="H98" s="78">
        <v>23.3</v>
      </c>
      <c r="I98" s="74">
        <v>26.5</v>
      </c>
      <c r="J98" s="77">
        <f>H98/I98</f>
        <v>0.87924528301886795</v>
      </c>
      <c r="K98" s="76">
        <f>SQRT(POWER(F98,2)+POWER(H98,2))*1.96*SQRT(2)</f>
        <v>65.907392322309249</v>
      </c>
      <c r="L98" s="75">
        <v>28.4</v>
      </c>
      <c r="M98" s="74">
        <f>(L98-G98)/F98</f>
        <v>5.9910605608665985</v>
      </c>
      <c r="N98" s="74">
        <f>SQRT(POWER(3,2)*POWER(F98,2)+POWER(G98,2))</f>
        <v>14.221188241114346</v>
      </c>
      <c r="O98" s="73" t="str">
        <f>IF(M98&gt;=6,"13s(N2,R1)",(IF(M98&gt;=6,"13s(N2,R1)",IF(M98&gt;=5,"13s/22s/R4s(N2,R1)",IF(M98&gt;=4,"13s/22s/R4s/41s(N4,R1/N2,R2)",IF(M98&gt;=3,"13s/22s/R4s/41s/8x(N4R2/N2R4)",IF(M98&gt;=2,"13s/22s/R4s/41s/10x(N5R2/N2R5)","Unaceptable")))))))</f>
        <v>13s/22s/R4s(N2,R1)</v>
      </c>
      <c r="P98"/>
      <c r="R98" s="177"/>
      <c r="S98" s="177"/>
      <c r="T98" s="177"/>
      <c r="U98" s="177"/>
      <c r="V98" s="177"/>
      <c r="W98" s="177"/>
      <c r="X98" s="177"/>
      <c r="Y98" s="177"/>
      <c r="Z98" s="177"/>
    </row>
    <row r="99" spans="2:26" ht="18">
      <c r="B99" s="124">
        <v>98</v>
      </c>
      <c r="C99" s="67" t="s">
        <v>66</v>
      </c>
      <c r="D99" s="68">
        <v>2</v>
      </c>
      <c r="E99" s="71">
        <v>30</v>
      </c>
      <c r="F99" s="70">
        <v>4.7403960803714487</v>
      </c>
      <c r="G99" s="178">
        <v>0</v>
      </c>
      <c r="H99" s="67">
        <v>23.3</v>
      </c>
      <c r="I99" s="68">
        <v>26.5</v>
      </c>
      <c r="J99" s="66">
        <f>H99/I99</f>
        <v>0.87924528301886795</v>
      </c>
      <c r="K99" s="65">
        <f>SQRT(POWER(F99,2)+POWER(H99,2))*1.96*SQRT(2)</f>
        <v>65.907392322309249</v>
      </c>
      <c r="L99" s="64">
        <v>28.4</v>
      </c>
      <c r="M99" s="63">
        <f>(L99-G99)/F99</f>
        <v>5.9910605608665985</v>
      </c>
      <c r="N99" s="63">
        <f>SQRT(POWER(3,2)*POWER(F99,2)+POWER(G99,2))</f>
        <v>14.221188241114346</v>
      </c>
      <c r="O99" s="62" t="str">
        <f>IF(M99&gt;=6,"13s(N2,R1)",(IF(M99&gt;=6,"13s(N2,R1)",IF(M99&gt;=5,"13s/22s/R4s(N2,R1)",IF(M99&gt;=4,"13s/22s/R4s/41s(N4,R1/N2,R2)",IF(M99&gt;=3,"13s/22s/R4s/41s/8x(N4R2/N2R4)",IF(M99&gt;=2,"13s/22s/R4s/41s/10x(N5R2/N2R5)","Unaceptable")))))))</f>
        <v>13s/22s/R4s(N2,R1)</v>
      </c>
      <c r="P99"/>
      <c r="R99" s="177"/>
      <c r="S99" s="177"/>
    </row>
    <row r="100" spans="2:26" ht="18">
      <c r="B100" s="128">
        <v>99</v>
      </c>
      <c r="C100" s="78" t="s">
        <v>65</v>
      </c>
      <c r="D100" s="79">
        <v>1</v>
      </c>
      <c r="E100" s="82">
        <v>30</v>
      </c>
      <c r="F100" s="81">
        <v>2.2170143216245628</v>
      </c>
      <c r="G100" s="179">
        <v>0</v>
      </c>
      <c r="H100" s="78">
        <v>3.4</v>
      </c>
      <c r="I100" s="74">
        <v>18.7</v>
      </c>
      <c r="J100" s="77">
        <f>H100/I100</f>
        <v>0.18181818181818182</v>
      </c>
      <c r="K100" s="76">
        <f>SQRT(POWER(F100,2)+POWER(H100,2))*1.96*SQRT(2)</f>
        <v>11.250861820571009</v>
      </c>
      <c r="L100" s="75">
        <v>7.56</v>
      </c>
      <c r="M100" s="74">
        <f>(L100-G100)/F100</f>
        <v>3.4099915035552204</v>
      </c>
      <c r="N100" s="74">
        <f>SQRT(POWER(3,2)*POWER(F100,2)+POWER(G100,2))</f>
        <v>6.6510429648736888</v>
      </c>
      <c r="O100" s="73" t="str">
        <f>IF(M100&gt;=6,"13s(N2,R1)",(IF(M100&gt;=6,"13s(N2,R1)",IF(M100&gt;=5,"13s/22s/R4s(N2,R1)",IF(M100&gt;=4,"13s/22s/R4s/41s(N4,R1/N2,R2)",IF(M100&gt;=3,"13s/22s/R4s/41s/8x(N4R2/N2R4)",IF(M100&gt;=2,"13s/22s/R4s/41s/10x(N5R2/N2R5)","Unaceptable")))))))</f>
        <v>13s/22s/R4s/41s/8x(N4R2/N2R4)</v>
      </c>
      <c r="P100"/>
      <c r="R100" s="177"/>
      <c r="S100" s="177"/>
    </row>
    <row r="101" spans="2:26" ht="18">
      <c r="B101" s="124">
        <v>100</v>
      </c>
      <c r="C101" s="67" t="s">
        <v>65</v>
      </c>
      <c r="D101" s="68">
        <v>2</v>
      </c>
      <c r="E101" s="71">
        <v>30</v>
      </c>
      <c r="F101" s="70">
        <v>2.8704106681276338</v>
      </c>
      <c r="G101" s="178">
        <v>0</v>
      </c>
      <c r="H101" s="67">
        <v>3.4</v>
      </c>
      <c r="I101" s="63">
        <v>18.7</v>
      </c>
      <c r="J101" s="66">
        <f>H101/I101</f>
        <v>0.18181818181818182</v>
      </c>
      <c r="K101" s="65">
        <f>SQRT(POWER(F101,2)+POWER(H101,2))*1.96*SQRT(2)</f>
        <v>12.333760759967538</v>
      </c>
      <c r="L101" s="64">
        <v>7.56</v>
      </c>
      <c r="M101" s="63">
        <f>(L101-G101)/F101</f>
        <v>2.6337694755473371</v>
      </c>
      <c r="N101" s="63">
        <f>SQRT(POWER(3,2)*POWER(F101,2)+POWER(G101,2))</f>
        <v>8.6112320043829023</v>
      </c>
      <c r="O101" s="62" t="str">
        <f>IF(M101&gt;=6,"13s(N2,R1)",(IF(M101&gt;=6,"13s(N2,R1)",IF(M101&gt;=5,"13s/22s/R4s(N2,R1)",IF(M101&gt;=4,"13s/22s/R4s/41s(N4,R1/N2,R2)",IF(M101&gt;=3,"13s/22s/R4s/41s/8x(N4R2/N2R4)",IF(M101&gt;=2,"13s/22s/R4s/41s/10x(N5R2/N2R5)","Unaceptable")))))))</f>
        <v>13s/22s/R4s/41s/10x(N5R2/N2R5)</v>
      </c>
      <c r="P101"/>
      <c r="R101" s="177"/>
      <c r="S101" s="177"/>
    </row>
    <row r="102" spans="2:26" ht="18">
      <c r="B102" s="128">
        <v>121</v>
      </c>
      <c r="C102" s="78" t="s">
        <v>64</v>
      </c>
      <c r="D102" s="79">
        <v>1</v>
      </c>
      <c r="E102" s="82">
        <v>30</v>
      </c>
      <c r="F102" s="81">
        <v>1.8890261424536068</v>
      </c>
      <c r="G102" s="80">
        <v>0</v>
      </c>
      <c r="H102" s="74">
        <v>19.3</v>
      </c>
      <c r="I102" s="129">
        <v>24.6</v>
      </c>
      <c r="J102" s="77">
        <f>H102/I102</f>
        <v>0.78455284552845528</v>
      </c>
      <c r="K102" s="76">
        <f>SQRT(POWER(F102,2)+POWER(H102,2))*1.96*SQRT(2)</f>
        <v>53.75250739037984</v>
      </c>
      <c r="L102" s="86">
        <v>23.7</v>
      </c>
      <c r="M102" s="74">
        <f>(L102-G102)/F102</f>
        <v>12.546147174658307</v>
      </c>
      <c r="N102" s="74">
        <f>SQRT(POWER(3,2)*POWER(F102,2)+POWER(G102,2))</f>
        <v>5.6670784273608206</v>
      </c>
      <c r="O102" s="73" t="str">
        <f>IF(M102&gt;=6,"13s(N2,R1)",(IF(M102&gt;=6,"13s(N2,R1)",IF(M102&gt;=5,"13s/22s/R4s(N2,R1)",IF(M102&gt;=4,"13s/22s/R4s/41s(N4,R1/N2,R2)",IF(M102&gt;=3,"13s/22s/R4s/41s/8x(N4R2/N2R4)",IF(M102&gt;=2,"13s/22s/R4s/41s/10x(N5R2/N2R5)","Unaceptable")))))))</f>
        <v>13s(N2,R1)</v>
      </c>
      <c r="P102"/>
      <c r="R102" s="177"/>
      <c r="S102" s="177"/>
    </row>
    <row r="103" spans="2:26" ht="18">
      <c r="B103" s="124">
        <v>122</v>
      </c>
      <c r="C103" s="67" t="s">
        <v>64</v>
      </c>
      <c r="D103" s="68">
        <v>2</v>
      </c>
      <c r="E103" s="71">
        <v>30</v>
      </c>
      <c r="F103" s="70">
        <v>1.8890261424536068</v>
      </c>
      <c r="G103" s="69">
        <v>0</v>
      </c>
      <c r="H103" s="63">
        <v>19.3</v>
      </c>
      <c r="I103" s="125">
        <v>24.6</v>
      </c>
      <c r="J103" s="66">
        <f>H103/I103</f>
        <v>0.78455284552845528</v>
      </c>
      <c r="K103" s="65">
        <f>SQRT(POWER(F103,2)+POWER(H103,2))*1.96*SQRT(2)</f>
        <v>53.75250739037984</v>
      </c>
      <c r="L103" s="84">
        <v>23.7</v>
      </c>
      <c r="M103" s="63">
        <f>(L103-G103)/F103</f>
        <v>12.546147174658307</v>
      </c>
      <c r="N103" s="63">
        <f>SQRT(POWER(3,2)*POWER(F103,2)+POWER(G103,2))</f>
        <v>5.6670784273608206</v>
      </c>
      <c r="O103" s="62" t="str">
        <f>IF(M103&gt;=6,"13s(N2,R1)",(IF(M103&gt;=6,"13s(N2,R1)",IF(M103&gt;=5,"13s/22s/R4s(N2,R1)",IF(M103&gt;=4,"13s/22s/R4s/41s(N4,R1/N2,R2)",IF(M103&gt;=3,"13s/22s/R4s/41s/8x(N4R2/N2R4)",IF(M103&gt;=2,"13s/22s/R4s/41s/10x(N5R2/N2R5)","Unaceptable")))))))</f>
        <v>13s(N2,R1)</v>
      </c>
      <c r="P103"/>
      <c r="R103" s="177"/>
      <c r="S103" s="177"/>
    </row>
    <row r="104" spans="2:26" ht="18">
      <c r="B104" s="128">
        <v>123</v>
      </c>
      <c r="C104" s="78" t="s">
        <v>63</v>
      </c>
      <c r="D104" s="79">
        <v>1</v>
      </c>
      <c r="E104" s="82">
        <v>30</v>
      </c>
      <c r="F104" s="81">
        <v>2.0382272967572712</v>
      </c>
      <c r="G104" s="80">
        <v>0</v>
      </c>
      <c r="H104" s="74">
        <v>4.9000000000000004</v>
      </c>
      <c r="I104" s="129">
        <v>10.9</v>
      </c>
      <c r="J104" s="77">
        <f>H104/I104</f>
        <v>0.44954128440366975</v>
      </c>
      <c r="K104" s="76">
        <f>SQRT(POWER(F104,2)+POWER(H104,2))*1.96*SQRT(2)</f>
        <v>14.710285229300458</v>
      </c>
      <c r="L104" s="86">
        <v>7</v>
      </c>
      <c r="M104" s="74">
        <f>(L104-G104)/F104</f>
        <v>3.4343569096227333</v>
      </c>
      <c r="N104" s="74">
        <f>SQRT(POWER(3,2)*POWER(F104,2)+POWER(G104,2))</f>
        <v>6.1146818902718136</v>
      </c>
      <c r="O104" s="73" t="str">
        <f>IF(M104&gt;=6,"13s(N2,R1)",(IF(M104&gt;=6,"13s(N2,R1)",IF(M104&gt;=5,"13s/22s/R4s(N2,R1)",IF(M104&gt;=4,"13s/22s/R4s/41s(N4,R1/N2,R2)",IF(M104&gt;=3,"13s/22s/R4s/41s/8x(N4R2/N2R4)",IF(M104&gt;=2,"13s/22s/R4s/41s/10x(N5R2/N2R5)","Unaceptable")))))))</f>
        <v>13s/22s/R4s/41s/8x(N4R2/N2R4)</v>
      </c>
      <c r="P104"/>
      <c r="R104" s="177"/>
      <c r="S104" s="177"/>
    </row>
    <row r="105" spans="2:26" ht="18">
      <c r="B105" s="124">
        <v>124</v>
      </c>
      <c r="C105" s="67" t="s">
        <v>63</v>
      </c>
      <c r="D105" s="68">
        <v>2</v>
      </c>
      <c r="E105" s="71">
        <v>30</v>
      </c>
      <c r="F105" s="70">
        <v>2.0382272967572712</v>
      </c>
      <c r="G105" s="69">
        <v>0</v>
      </c>
      <c r="H105" s="63">
        <v>4.9000000000000004</v>
      </c>
      <c r="I105" s="125">
        <v>10.9</v>
      </c>
      <c r="J105" s="66">
        <f>H105/I105</f>
        <v>0.44954128440366975</v>
      </c>
      <c r="K105" s="65">
        <f>SQRT(POWER(F105,2)+POWER(H105,2))*1.96*SQRT(2)</f>
        <v>14.710285229300458</v>
      </c>
      <c r="L105" s="84">
        <v>7</v>
      </c>
      <c r="M105" s="63">
        <f>(L105-G105)/F105</f>
        <v>3.4343569096227333</v>
      </c>
      <c r="N105" s="63">
        <f>SQRT(POWER(3,2)*POWER(F105,2)+POWER(G105,2))</f>
        <v>6.1146818902718136</v>
      </c>
      <c r="O105" s="62" t="str">
        <f>IF(M105&gt;=6,"13s(N2,R1)",(IF(M105&gt;=6,"13s(N2,R1)",IF(M105&gt;=5,"13s/22s/R4s(N2,R1)",IF(M105&gt;=4,"13s/22s/R4s/41s(N4,R1/N2,R2)",IF(M105&gt;=3,"13s/22s/R4s/41s/8x(N4R2/N2R4)",IF(M105&gt;=2,"13s/22s/R4s/41s/10x(N5R2/N2R5)","Unaceptable")))))))</f>
        <v>13s/22s/R4s/41s/8x(N4R2/N2R4)</v>
      </c>
      <c r="P105"/>
      <c r="R105" s="177"/>
      <c r="S105" s="177"/>
    </row>
    <row r="106" spans="2:26" ht="18">
      <c r="B106" s="128">
        <v>125</v>
      </c>
      <c r="C106" s="78" t="s">
        <v>62</v>
      </c>
      <c r="D106" s="79">
        <v>1</v>
      </c>
      <c r="E106" s="82">
        <v>30</v>
      </c>
      <c r="F106" s="81">
        <v>2.8657045460039714</v>
      </c>
      <c r="G106" s="80">
        <v>0</v>
      </c>
      <c r="H106" s="74">
        <v>5.7</v>
      </c>
      <c r="I106" s="129">
        <v>12.1</v>
      </c>
      <c r="J106" s="77">
        <f>H106/I106</f>
        <v>0.4710743801652893</v>
      </c>
      <c r="K106" s="76">
        <f>SQRT(POWER(F106,2)+POWER(H106,2))*1.96*SQRT(2)</f>
        <v>17.6839934286815</v>
      </c>
      <c r="L106" s="86">
        <v>8</v>
      </c>
      <c r="M106" s="74">
        <f>(L106-G106)/F106</f>
        <v>2.7916346125616656</v>
      </c>
      <c r="N106" s="74">
        <f>SQRT(POWER(3,2)*POWER(F106,2)+POWER(G106,2))</f>
        <v>8.5971136380119137</v>
      </c>
      <c r="O106" s="73" t="str">
        <f>IF(M106&gt;=6,"13s(N2,R1)",(IF(M106&gt;=6,"13s(N2,R1)",IF(M106&gt;=5,"13s/22s/R4s(N2,R1)",IF(M106&gt;=4,"13s/22s/R4s/41s(N4,R1/N2,R2)",IF(M106&gt;=3,"13s/22s/R4s/41s/8x(N4R2/N2R4)",IF(M106&gt;=2,"13s/22s/R4s/41s/10x(N5R2/N2R5)","Unaceptable")))))))</f>
        <v>13s/22s/R4s/41s/10x(N5R2/N2R5)</v>
      </c>
      <c r="P106"/>
      <c r="R106" s="177"/>
      <c r="S106" s="177"/>
    </row>
    <row r="107" spans="2:26" ht="18">
      <c r="B107" s="124">
        <v>126</v>
      </c>
      <c r="C107" s="67" t="s">
        <v>62</v>
      </c>
      <c r="D107" s="68">
        <v>2</v>
      </c>
      <c r="E107" s="71">
        <v>30</v>
      </c>
      <c r="F107" s="70">
        <v>2.8657045460039714</v>
      </c>
      <c r="G107" s="69">
        <v>0</v>
      </c>
      <c r="H107" s="63">
        <v>5.7</v>
      </c>
      <c r="I107" s="125">
        <v>12.1</v>
      </c>
      <c r="J107" s="66">
        <f>H107/I107</f>
        <v>0.4710743801652893</v>
      </c>
      <c r="K107" s="65">
        <f>SQRT(POWER(F107,2)+POWER(H107,2))*1.96*SQRT(2)</f>
        <v>17.6839934286815</v>
      </c>
      <c r="L107" s="84">
        <v>8</v>
      </c>
      <c r="M107" s="63">
        <f>(L107-G107)/F107</f>
        <v>2.7916346125616656</v>
      </c>
      <c r="N107" s="63">
        <f>SQRT(POWER(3,2)*POWER(F107,2)+POWER(G107,2))</f>
        <v>8.5971136380119137</v>
      </c>
      <c r="O107" s="62" t="str">
        <f>IF(M107&gt;=6,"13s(N2,R1)",(IF(M107&gt;=6,"13s(N2,R1)",IF(M107&gt;=5,"13s/22s/R4s(N2,R1)",IF(M107&gt;=4,"13s/22s/R4s/41s(N4,R1/N2,R2)",IF(M107&gt;=3,"13s/22s/R4s/41s/8x(N4R2/N2R4)",IF(M107&gt;=2,"13s/22s/R4s/41s/10x(N5R2/N2R5)","Unaceptable")))))))</f>
        <v>13s/22s/R4s/41s/10x(N5R2/N2R5)</v>
      </c>
      <c r="P107"/>
      <c r="R107" s="177"/>
      <c r="S107" s="177"/>
    </row>
    <row r="108" spans="2:26" ht="18">
      <c r="B108" s="128">
        <v>127</v>
      </c>
      <c r="C108" s="78" t="s">
        <v>61</v>
      </c>
      <c r="D108" s="79">
        <v>1</v>
      </c>
      <c r="E108" s="82">
        <v>30</v>
      </c>
      <c r="F108" s="81">
        <v>3.3822354995293762</v>
      </c>
      <c r="G108" s="80">
        <v>0</v>
      </c>
      <c r="H108" s="74">
        <v>6.9</v>
      </c>
      <c r="I108" s="129">
        <v>12.3</v>
      </c>
      <c r="J108" s="77">
        <f>H108/I108</f>
        <v>0.5609756097560975</v>
      </c>
      <c r="K108" s="76">
        <f>SQRT(POWER(F108,2)+POWER(H108,2))*1.96*SQRT(2)</f>
        <v>21.299982366583382</v>
      </c>
      <c r="L108" s="86">
        <v>9.2200000000000006</v>
      </c>
      <c r="M108" s="74">
        <f>(L108-G108)/F108</f>
        <v>2.726007695585634</v>
      </c>
      <c r="N108" s="74">
        <f>SQRT(POWER(3,2)*POWER(F108,2)+POWER(G108,2))</f>
        <v>10.146706498588129</v>
      </c>
      <c r="O108" s="73" t="str">
        <f>IF(M108&gt;=6,"13s(N2,R1)",(IF(M108&gt;=6,"13s(N2,R1)",IF(M108&gt;=5,"13s/22s/R4s(N2,R1)",IF(M108&gt;=4,"13s/22s/R4s/41s(N4,R1/N2,R2)",IF(M108&gt;=3,"13s/22s/R4s/41s/8x(N4R2/N2R4)",IF(M108&gt;=2,"13s/22s/R4s/41s/10x(N5R2/N2R5)","Unaceptable")))))))</f>
        <v>13s/22s/R4s/41s/10x(N5R2/N2R5)</v>
      </c>
      <c r="P108"/>
      <c r="R108" s="177"/>
      <c r="S108" s="177"/>
    </row>
    <row r="109" spans="2:26" ht="18">
      <c r="B109" s="124">
        <v>128</v>
      </c>
      <c r="C109" s="67" t="s">
        <v>61</v>
      </c>
      <c r="D109" s="68">
        <v>2</v>
      </c>
      <c r="E109" s="71">
        <v>30</v>
      </c>
      <c r="F109" s="70">
        <v>3.3822354995293762</v>
      </c>
      <c r="G109" s="69">
        <v>0</v>
      </c>
      <c r="H109" s="63">
        <v>6.9</v>
      </c>
      <c r="I109" s="125">
        <v>12.3</v>
      </c>
      <c r="J109" s="66">
        <f>H109/I109</f>
        <v>0.5609756097560975</v>
      </c>
      <c r="K109" s="65">
        <f>SQRT(POWER(F109,2)+POWER(H109,2))*1.96*SQRT(2)</f>
        <v>21.299982366583382</v>
      </c>
      <c r="L109" s="84">
        <v>9.2200000000000006</v>
      </c>
      <c r="M109" s="63">
        <f>(L109-G109)/F109</f>
        <v>2.726007695585634</v>
      </c>
      <c r="N109" s="63">
        <f>SQRT(POWER(3,2)*POWER(F109,2)+POWER(G109,2))</f>
        <v>10.146706498588129</v>
      </c>
      <c r="O109" s="62" t="str">
        <f>IF(M109&gt;=6,"13s(N2,R1)",(IF(M109&gt;=6,"13s(N2,R1)",IF(M109&gt;=5,"13s/22s/R4s(N2,R1)",IF(M109&gt;=4,"13s/22s/R4s/41s(N4,R1/N2,R2)",IF(M109&gt;=3,"13s/22s/R4s/41s/8x(N4R2/N2R4)",IF(M109&gt;=2,"13s/22s/R4s/41s/10x(N5R2/N2R5)","Unaceptable")))))))</f>
        <v>13s/22s/R4s/41s/10x(N5R2/N2R5)</v>
      </c>
      <c r="P109"/>
      <c r="R109" s="177"/>
      <c r="S109" s="177"/>
    </row>
    <row r="110" spans="2:26" ht="18">
      <c r="B110" s="128">
        <v>129</v>
      </c>
      <c r="C110" s="78" t="s">
        <v>60</v>
      </c>
      <c r="D110" s="79">
        <v>1</v>
      </c>
      <c r="E110" s="82">
        <v>30</v>
      </c>
      <c r="F110" s="81">
        <v>1.6551189609748056</v>
      </c>
      <c r="G110" s="80">
        <v>0</v>
      </c>
      <c r="H110" s="74">
        <v>7.9</v>
      </c>
      <c r="I110" s="129">
        <v>17.600000000000001</v>
      </c>
      <c r="J110" s="77">
        <f>H110/I110</f>
        <v>0.44886363636363635</v>
      </c>
      <c r="K110" s="76">
        <f>SQRT(POWER(F110,2)+POWER(H110,2))*1.96*SQRT(2)</f>
        <v>22.373109178920878</v>
      </c>
      <c r="L110" s="86">
        <v>11.3</v>
      </c>
      <c r="M110" s="74">
        <f>(L110-G110)/F110</f>
        <v>6.8273038170891995</v>
      </c>
      <c r="N110" s="74">
        <f>SQRT(POWER(3,2)*POWER(F110,2)+POWER(G110,2))</f>
        <v>4.9653568829244161</v>
      </c>
      <c r="O110" s="73" t="str">
        <f>IF(M110&gt;=6,"13s(N2,R1)",(IF(M110&gt;=6,"13s(N2,R1)",IF(M110&gt;=5,"13s/22s/R4s(N2,R1)",IF(M110&gt;=4,"13s/22s/R4s/41s(N4,R1/N2,R2)",IF(M110&gt;=3,"13s/22s/R4s/41s/8x(N4R2/N2R4)",IF(M110&gt;=2,"13s/22s/R4s/41s/10x(N5R2/N2R5)","Unaceptable")))))))</f>
        <v>13s(N2,R1)</v>
      </c>
      <c r="P110"/>
      <c r="R110" s="177"/>
      <c r="S110" s="177"/>
    </row>
    <row r="111" spans="2:26" ht="18">
      <c r="B111" s="124">
        <v>130</v>
      </c>
      <c r="C111" s="67" t="s">
        <v>60</v>
      </c>
      <c r="D111" s="68">
        <v>2</v>
      </c>
      <c r="E111" s="71">
        <v>30</v>
      </c>
      <c r="F111" s="70">
        <v>1.6551189609748056</v>
      </c>
      <c r="G111" s="69">
        <v>0</v>
      </c>
      <c r="H111" s="63">
        <v>7.9</v>
      </c>
      <c r="I111" s="125">
        <v>17.600000000000001</v>
      </c>
      <c r="J111" s="66">
        <f>H111/I111</f>
        <v>0.44886363636363635</v>
      </c>
      <c r="K111" s="65">
        <f>SQRT(POWER(F111,2)+POWER(H111,2))*1.96*SQRT(2)</f>
        <v>22.373109178920878</v>
      </c>
      <c r="L111" s="84">
        <v>11.3</v>
      </c>
      <c r="M111" s="63">
        <f>(L111-G111)/F111</f>
        <v>6.8273038170891995</v>
      </c>
      <c r="N111" s="63">
        <f>SQRT(POWER(3,2)*POWER(F111,2)+POWER(G111,2))</f>
        <v>4.9653568829244161</v>
      </c>
      <c r="O111" s="62" t="str">
        <f>IF(M111&gt;=6,"13s(N2,R1)",(IF(M111&gt;=6,"13s(N2,R1)",IF(M111&gt;=5,"13s/22s/R4s(N2,R1)",IF(M111&gt;=4,"13s/22s/R4s/41s(N4,R1/N2,R2)",IF(M111&gt;=3,"13s/22s/R4s/41s/8x(N4R2/N2R4)",IF(M111&gt;=2,"13s/22s/R4s/41s/10x(N5R2/N2R5)","Unaceptable")))))))</f>
        <v>13s(N2,R1)</v>
      </c>
      <c r="P111"/>
    </row>
    <row r="112" spans="2:26" ht="18">
      <c r="B112" s="128">
        <v>131</v>
      </c>
      <c r="C112" s="78" t="s">
        <v>59</v>
      </c>
      <c r="D112" s="79">
        <v>1</v>
      </c>
      <c r="E112" s="82">
        <v>30</v>
      </c>
      <c r="F112" s="81">
        <v>1.9768847255084796</v>
      </c>
      <c r="G112" s="80">
        <v>0</v>
      </c>
      <c r="H112" s="74">
        <v>11.3</v>
      </c>
      <c r="I112" s="176">
        <v>147</v>
      </c>
      <c r="J112" s="77">
        <f>H112/I112</f>
        <v>7.6870748299319738E-2</v>
      </c>
      <c r="K112" s="76">
        <f>SQRT(POWER(F112,2)+POWER(H112,2))*1.96*SQRT(2)</f>
        <v>31.797709290893017</v>
      </c>
      <c r="L112" s="86">
        <v>46.2</v>
      </c>
      <c r="M112" s="74">
        <f>(L112-G112)/F112</f>
        <v>23.370103174891383</v>
      </c>
      <c r="N112" s="74">
        <f>SQRT(POWER(3,2)*POWER(F112,2)+POWER(G112,2))</f>
        <v>5.9306541765254384</v>
      </c>
      <c r="O112" s="73" t="str">
        <f>IF(M112&gt;=6,"13s(N2,R1)",(IF(M112&gt;=6,"13s(N2,R1)",IF(M112&gt;=5,"13s/22s/R4s(N2,R1)",IF(M112&gt;=4,"13s/22s/R4s/41s(N4,R1/N2,R2)",IF(M112&gt;=3,"13s/22s/R4s/41s/8x(N4R2/N2R4)",IF(M112&gt;=2,"13s/22s/R4s/41s/10x(N5R2/N2R5)","Unaceptable")))))))</f>
        <v>13s(N2,R1)</v>
      </c>
      <c r="P112"/>
    </row>
    <row r="113" spans="2:16" ht="18">
      <c r="B113" s="124">
        <v>132</v>
      </c>
      <c r="C113" s="67" t="s">
        <v>59</v>
      </c>
      <c r="D113" s="68">
        <v>2</v>
      </c>
      <c r="E113" s="71">
        <v>30</v>
      </c>
      <c r="F113" s="70">
        <v>1.9768847255084796</v>
      </c>
      <c r="G113" s="69">
        <v>0</v>
      </c>
      <c r="H113" s="63">
        <v>11.3</v>
      </c>
      <c r="I113" s="175">
        <v>147</v>
      </c>
      <c r="J113" s="66">
        <f>H113/I113</f>
        <v>7.6870748299319738E-2</v>
      </c>
      <c r="K113" s="65">
        <f>SQRT(POWER(F113,2)+POWER(H113,2))*1.96*SQRT(2)</f>
        <v>31.797709290893017</v>
      </c>
      <c r="L113" s="84">
        <v>46.2</v>
      </c>
      <c r="M113" s="63">
        <f>(L113-G113)/F113</f>
        <v>23.370103174891383</v>
      </c>
      <c r="N113" s="63">
        <f>SQRT(POWER(3,2)*POWER(F113,2)+POWER(G113,2))</f>
        <v>5.9306541765254384</v>
      </c>
      <c r="O113" s="62" t="str">
        <f>IF(M113&gt;=6,"13s(N2,R1)",(IF(M113&gt;=6,"13s(N2,R1)",IF(M113&gt;=5,"13s/22s/R4s(N2,R1)",IF(M113&gt;=4,"13s/22s/R4s/41s(N4,R1/N2,R2)",IF(M113&gt;=3,"13s/22s/R4s/41s/8x(N4R2/N2R4)",IF(M113&gt;=2,"13s/22s/R4s/41s/10x(N5R2/N2R5)","Unaceptable")))))))</f>
        <v>13s(N2,R1)</v>
      </c>
      <c r="P113"/>
    </row>
    <row r="114" spans="2:16" ht="18">
      <c r="B114" s="128">
        <v>133</v>
      </c>
      <c r="C114" s="174" t="s">
        <v>58</v>
      </c>
      <c r="D114" s="79">
        <v>1</v>
      </c>
      <c r="E114" s="82">
        <v>30</v>
      </c>
      <c r="F114" s="81">
        <v>2.5511069279467833</v>
      </c>
      <c r="G114" s="80">
        <v>0</v>
      </c>
      <c r="H114" s="74">
        <v>8.5</v>
      </c>
      <c r="I114" s="129">
        <v>82</v>
      </c>
      <c r="J114" s="77">
        <f>H114/I114</f>
        <v>0.10365853658536585</v>
      </c>
      <c r="K114" s="76">
        <f>SQRT(POWER(F114,2)+POWER(H114,2))*1.96*SQRT(2)</f>
        <v>24.599077048398133</v>
      </c>
      <c r="L114" s="86">
        <v>27.6</v>
      </c>
      <c r="M114" s="74">
        <f>(L114-G114)/F114</f>
        <v>10.81883307110667</v>
      </c>
      <c r="N114" s="74">
        <f>SQRT(POWER(3,2)*POWER(F114,2)+POWER(G114,2))</f>
        <v>7.6533207838403499</v>
      </c>
      <c r="O114" s="73" t="str">
        <f>IF(M114&gt;=6,"13s(N2,R1)",(IF(M114&gt;=6,"13s(N2,R1)",IF(M114&gt;=5,"13s/22s/R4s(N2,R1)",IF(M114&gt;=4,"13s/22s/R4s/41s(N4,R1/N2,R2)",IF(M114&gt;=3,"13s/22s/R4s/41s/8x(N4R2/N2R4)",IF(M114&gt;=2,"13s/22s/R4s/41s/10x(N5R2/N2R5)","Unaceptable")))))))</f>
        <v>13s(N2,R1)</v>
      </c>
      <c r="P114"/>
    </row>
    <row r="115" spans="2:16" ht="18">
      <c r="B115" s="124">
        <v>134</v>
      </c>
      <c r="C115" s="173" t="s">
        <v>58</v>
      </c>
      <c r="D115" s="68">
        <v>2</v>
      </c>
      <c r="E115" s="71">
        <v>30</v>
      </c>
      <c r="F115" s="70">
        <v>2.5511069279467833</v>
      </c>
      <c r="G115" s="69">
        <v>0</v>
      </c>
      <c r="H115" s="63">
        <v>8.5</v>
      </c>
      <c r="I115" s="125">
        <v>82</v>
      </c>
      <c r="J115" s="66">
        <f>H115/I115</f>
        <v>0.10365853658536585</v>
      </c>
      <c r="K115" s="65">
        <f>SQRT(POWER(F115,2)+POWER(H115,2))*1.96*SQRT(2)</f>
        <v>24.599077048398133</v>
      </c>
      <c r="L115" s="84">
        <v>27.6</v>
      </c>
      <c r="M115" s="63">
        <f>(L115-G115)/F115</f>
        <v>10.81883307110667</v>
      </c>
      <c r="N115" s="63">
        <f>SQRT(POWER(3,2)*POWER(F115,2)+POWER(G115,2))</f>
        <v>7.6533207838403499</v>
      </c>
      <c r="O115" s="62" t="str">
        <f>IF(M115&gt;=6,"13s(N2,R1)",(IF(M115&gt;=6,"13s(N2,R1)",IF(M115&gt;=5,"13s/22s/R4s(N2,R1)",IF(M115&gt;=4,"13s/22s/R4s/41s(N4,R1/N2,R2)",IF(M115&gt;=3,"13s/22s/R4s/41s/8x(N4R2/N2R4)",IF(M115&gt;=2,"13s/22s/R4s/41s/10x(N5R2/N2R5)","Unaceptable")))))))</f>
        <v>13s(N2,R1)</v>
      </c>
    </row>
    <row r="116" spans="2:16" ht="18">
      <c r="B116" s="128">
        <v>137</v>
      </c>
      <c r="C116" s="157" t="s">
        <v>57</v>
      </c>
      <c r="D116" s="137">
        <v>1</v>
      </c>
      <c r="E116" s="111">
        <v>30</v>
      </c>
      <c r="F116" s="181">
        <v>2.67</v>
      </c>
      <c r="G116" s="196">
        <v>0</v>
      </c>
      <c r="H116" s="106">
        <v>14</v>
      </c>
      <c r="I116" s="121">
        <v>39</v>
      </c>
      <c r="J116" s="136">
        <f>H116/I116</f>
        <v>0.35897435897435898</v>
      </c>
      <c r="K116" s="133">
        <f>SQRT(POWER(F116,2)+POWER(H116,2))*1.96*SQRT(2)</f>
        <v>39.505442213446997</v>
      </c>
      <c r="L116" s="150">
        <v>21.9</v>
      </c>
      <c r="M116" s="106">
        <f>(L116-G116)/F116</f>
        <v>8.2022471910112351</v>
      </c>
      <c r="N116" s="106">
        <f>SQRT(POWER(3,2)*POWER(F116,2)+POWER(G116,2))</f>
        <v>8.01</v>
      </c>
      <c r="O116" s="154" t="str">
        <f>IF(M116&gt;=6,"13s(N2,R1)",(IF(M116&gt;=6,"13s(N2,R1)",IF(M116&gt;=5,"13s/22s/R4s(N2,R1)",IF(M116&gt;=4,"13s/22s/R4s/41s(N4,R1/N2,R2)",IF(M116&gt;=3,"13s/22s/R4s/41s/8x(N4R2/N2R4)",IF(M116&gt;=2,"13s/22s/R4s/41s/10x(N5R2/N2R5)","Unaceptable")))))))</f>
        <v>13s(N2,R1)</v>
      </c>
    </row>
    <row r="117" spans="2:16" ht="18">
      <c r="B117" s="124">
        <v>138</v>
      </c>
      <c r="C117" s="67" t="s">
        <v>57</v>
      </c>
      <c r="D117" s="68">
        <v>2</v>
      </c>
      <c r="E117" s="71">
        <v>30</v>
      </c>
      <c r="F117" s="70">
        <v>2.6700929897155636</v>
      </c>
      <c r="G117" s="69">
        <v>0</v>
      </c>
      <c r="H117" s="63">
        <v>14</v>
      </c>
      <c r="I117" s="125">
        <v>39</v>
      </c>
      <c r="J117" s="66">
        <f>H117/I117</f>
        <v>0.35897435897435898</v>
      </c>
      <c r="K117" s="65">
        <f>SQRT(POWER(F117,2)+POWER(H117,2))*1.96*SQRT(2)</f>
        <v>39.505490501388145</v>
      </c>
      <c r="L117" s="84">
        <v>21.9</v>
      </c>
      <c r="M117" s="63">
        <f>(L117-G117)/F117</f>
        <v>8.2019615363032479</v>
      </c>
      <c r="N117" s="63">
        <f>SQRT(POWER(3,2)*POWER(F117,2)+POWER(G117,2))</f>
        <v>8.0102789691466914</v>
      </c>
      <c r="O117" s="62" t="str">
        <f>IF(M117&gt;=6,"13s(N2,R1)",(IF(M117&gt;=6,"13s(N2,R1)",IF(M117&gt;=5,"13s/22s/R4s(N2,R1)",IF(M117&gt;=4,"13s/22s/R4s/41s(N4,R1/N2,R2)",IF(M117&gt;=3,"13s/22s/R4s/41s/8x(N4R2/N2R4)",IF(M117&gt;=2,"13s/22s/R4s/41s/10x(N5R2/N2R5)","Unaceptable")))))))</f>
        <v>13s(N2,R1)</v>
      </c>
    </row>
    <row r="118" spans="2:16" ht="18">
      <c r="B118" s="167">
        <v>139</v>
      </c>
      <c r="C118" s="41" t="s">
        <v>56</v>
      </c>
      <c r="D118" s="40">
        <v>1</v>
      </c>
      <c r="E118" s="42">
        <v>30</v>
      </c>
      <c r="F118" s="43">
        <v>4.5627708905798894</v>
      </c>
      <c r="G118" s="44">
        <v>0</v>
      </c>
      <c r="H118" s="35">
        <v>23</v>
      </c>
      <c r="I118" s="97">
        <v>35</v>
      </c>
      <c r="J118" s="39">
        <f>H118/I118</f>
        <v>0.65714285714285714</v>
      </c>
      <c r="K118" s="38">
        <f>SQRT(POWER(F118,2)+POWER(H118,2))*1.96*SQRT(2)</f>
        <v>64.995141395227776</v>
      </c>
      <c r="L118" s="86">
        <v>29.4</v>
      </c>
      <c r="M118" s="35">
        <f>(L118-G118)/F118</f>
        <v>6.4434530475106779</v>
      </c>
      <c r="N118" s="35">
        <f>SQRT(POWER(3,2)*POWER(F118,2)+POWER(G118,2))</f>
        <v>13.688312671739668</v>
      </c>
      <c r="O118" s="34" t="str">
        <f>IF(M118&gt;=6,"13s(N2,R1)",(IF(M118&gt;=6,"13s(N2,R1)",IF(M118&gt;=5,"13s/22s/R4s(N2,R1)",IF(M118&gt;=4,"13s/22s/R4s/41s(N4,R1/N2,R2)",IF(M118&gt;=3,"13s/22s/R4s/41s/8x(N4R2/N2R4)",IF(M118&gt;=2,"13s/22s/R4s/41s/10x(N5R2/N2R5)","Unaceptable")))))))</f>
        <v>13s(N2,R1)</v>
      </c>
    </row>
    <row r="119" spans="2:16" ht="18">
      <c r="B119" s="165">
        <v>140</v>
      </c>
      <c r="C119" s="16" t="s">
        <v>56</v>
      </c>
      <c r="D119" s="15">
        <v>2</v>
      </c>
      <c r="E119" s="17">
        <v>30</v>
      </c>
      <c r="F119" s="46">
        <v>4.5627708905798894</v>
      </c>
      <c r="G119" s="19">
        <v>0</v>
      </c>
      <c r="H119" s="10">
        <v>23</v>
      </c>
      <c r="I119" s="89">
        <v>35</v>
      </c>
      <c r="J119" s="14">
        <f>H119/I119</f>
        <v>0.65714285714285714</v>
      </c>
      <c r="K119" s="13">
        <f>SQRT(POWER(F119,2)+POWER(H119,2))*1.96*SQRT(2)</f>
        <v>64.995141395227776</v>
      </c>
      <c r="L119" s="84">
        <v>29.4</v>
      </c>
      <c r="M119" s="10">
        <f>(L119-G119)/F119</f>
        <v>6.4434530475106779</v>
      </c>
      <c r="N119" s="10">
        <f>SQRT(POWER(3,2)*POWER(F119,2)+POWER(G119,2))</f>
        <v>13.688312671739668</v>
      </c>
      <c r="O119" s="9" t="str">
        <f>IF(M119&gt;=6,"13s(N2,R1)",(IF(M119&gt;=6,"13s(N2,R1)",IF(M119&gt;=5,"13s/22s/R4s(N2,R1)",IF(M119&gt;=4,"13s/22s/R4s/41s(N4,R1/N2,R2)",IF(M119&gt;=3,"13s/22s/R4s/41s/8x(N4R2/N2R4)",IF(M119&gt;=2,"13s/22s/R4s/41s/10x(N5R2/N2R5)","Unaceptable")))))))</f>
        <v>13s(N2,R1)</v>
      </c>
    </row>
    <row r="120" spans="2:16" ht="18">
      <c r="B120" s="167">
        <v>141</v>
      </c>
      <c r="C120" s="41" t="s">
        <v>55</v>
      </c>
      <c r="D120" s="40">
        <v>1</v>
      </c>
      <c r="E120" s="42">
        <v>30</v>
      </c>
      <c r="F120" s="43">
        <v>2.286487488352301</v>
      </c>
      <c r="G120" s="44">
        <v>0</v>
      </c>
      <c r="H120" s="35">
        <v>11</v>
      </c>
      <c r="I120" s="97">
        <v>42.7</v>
      </c>
      <c r="J120" s="39">
        <f>H120/I120</f>
        <v>0.2576112412177986</v>
      </c>
      <c r="K120" s="38">
        <f>SQRT(POWER(F120,2)+POWER(H120,2))*1.96*SQRT(2)</f>
        <v>31.142176576858557</v>
      </c>
      <c r="L120" s="86">
        <v>21.19</v>
      </c>
      <c r="M120" s="35">
        <f>(L120-G120)/F120</f>
        <v>9.2674900291144979</v>
      </c>
      <c r="N120" s="35">
        <f>SQRT(POWER(3,2)*POWER(F120,2)+POWER(G120,2))</f>
        <v>6.8594624650569029</v>
      </c>
      <c r="O120" s="34" t="str">
        <f>IF(M120&gt;=6,"13s(N2,R1)",(IF(M120&gt;=6,"13s(N2,R1)",IF(M120&gt;=5,"13s/22s/R4s(N2,R1)",IF(M120&gt;=4,"13s/22s/R4s/41s(N4,R1/N2,R2)",IF(M120&gt;=3,"13s/22s/R4s/41s/8x(N4R2/N2R4)",IF(M120&gt;=2,"13s/22s/R4s/41s/10x(N5R2/N2R5)","Unaceptable")))))))</f>
        <v>13s(N2,R1)</v>
      </c>
    </row>
    <row r="121" spans="2:16" ht="18">
      <c r="B121" s="165">
        <v>142</v>
      </c>
      <c r="C121" s="16" t="s">
        <v>55</v>
      </c>
      <c r="D121" s="15">
        <v>2</v>
      </c>
      <c r="E121" s="17">
        <v>30</v>
      </c>
      <c r="F121" s="46">
        <v>2.286487488352301</v>
      </c>
      <c r="G121" s="19">
        <v>0</v>
      </c>
      <c r="H121" s="10">
        <v>11</v>
      </c>
      <c r="I121" s="89">
        <v>42.7</v>
      </c>
      <c r="J121" s="14">
        <f>H121/I121</f>
        <v>0.2576112412177986</v>
      </c>
      <c r="K121" s="13">
        <f>SQRT(POWER(F121,2)+POWER(H121,2))*1.96*SQRT(2)</f>
        <v>31.142176576858557</v>
      </c>
      <c r="L121" s="84">
        <v>21.19</v>
      </c>
      <c r="M121" s="10">
        <f>(L121-G121)/F121</f>
        <v>9.2674900291144979</v>
      </c>
      <c r="N121" s="10">
        <f>SQRT(POWER(3,2)*POWER(F121,2)+POWER(G121,2))</f>
        <v>6.8594624650569029</v>
      </c>
      <c r="O121" s="9" t="str">
        <f>IF(M121&gt;=6,"13s(N2,R1)",(IF(M121&gt;=6,"13s(N2,R1)",IF(M121&gt;=5,"13s/22s/R4s(N2,R1)",IF(M121&gt;=4,"13s/22s/R4s/41s(N4,R1/N2,R2)",IF(M121&gt;=3,"13s/22s/R4s/41s/8x(N4R2/N2R4)",IF(M121&gt;=2,"13s/22s/R4s/41s/10x(N5R2/N2R5)","Unaceptable")))))))</f>
        <v>13s(N2,R1)</v>
      </c>
    </row>
    <row r="122" spans="2:16" ht="18">
      <c r="B122" s="167">
        <v>143</v>
      </c>
      <c r="C122" s="41" t="s">
        <v>54</v>
      </c>
      <c r="D122" s="40">
        <v>1</v>
      </c>
      <c r="E122" s="42">
        <v>30</v>
      </c>
      <c r="F122" s="43">
        <v>2.5613908599594573</v>
      </c>
      <c r="G122" s="44">
        <v>0</v>
      </c>
      <c r="H122" s="35">
        <v>23</v>
      </c>
      <c r="I122" s="97">
        <v>27.4</v>
      </c>
      <c r="J122" s="39">
        <f>H122/I122</f>
        <v>0.83941605839416067</v>
      </c>
      <c r="K122" s="38">
        <f>SQRT(POWER(F122,2)+POWER(H122,2))*1.96*SQRT(2)</f>
        <v>64.146863898478443</v>
      </c>
      <c r="L122" s="86">
        <v>27.92</v>
      </c>
      <c r="M122" s="35">
        <f>(L122-G122)/F122</f>
        <v>10.900327800983069</v>
      </c>
      <c r="N122" s="35">
        <f>SQRT(POWER(3,2)*POWER(F122,2)+POWER(G122,2))</f>
        <v>7.6841725798783713</v>
      </c>
      <c r="O122" s="34" t="str">
        <f>IF(M122&gt;=6,"13s(N2,R1)",(IF(M122&gt;=6,"13s(N2,R1)",IF(M122&gt;=5,"13s/22s/R4s(N2,R1)",IF(M122&gt;=4,"13s/22s/R4s/41s(N4,R1/N2,R2)",IF(M122&gt;=3,"13s/22s/R4s/41s/8x(N4R2/N2R4)",IF(M122&gt;=2,"13s/22s/R4s/41s/10x(N5R2/N2R5)","Unaceptable")))))))</f>
        <v>13s(N2,R1)</v>
      </c>
    </row>
    <row r="123" spans="2:16" ht="18">
      <c r="B123" s="165">
        <v>144</v>
      </c>
      <c r="C123" s="16" t="s">
        <v>54</v>
      </c>
      <c r="D123" s="15">
        <v>2</v>
      </c>
      <c r="E123" s="17">
        <v>30</v>
      </c>
      <c r="F123" s="46">
        <v>2.5613908599594573</v>
      </c>
      <c r="G123" s="19">
        <v>0</v>
      </c>
      <c r="H123" s="10">
        <v>23</v>
      </c>
      <c r="I123" s="89">
        <v>27.4</v>
      </c>
      <c r="J123" s="14">
        <f>H123/I123</f>
        <v>0.83941605839416067</v>
      </c>
      <c r="K123" s="13">
        <f>SQRT(POWER(F123,2)+POWER(H123,2))*1.96*SQRT(2)</f>
        <v>64.146863898478443</v>
      </c>
      <c r="L123" s="84">
        <v>27.92</v>
      </c>
      <c r="M123" s="10">
        <f>(L123-G123)/F123</f>
        <v>10.900327800983069</v>
      </c>
      <c r="N123" s="10">
        <f>SQRT(POWER(3,2)*POWER(F123,2)+POWER(G123,2))</f>
        <v>7.6841725798783713</v>
      </c>
      <c r="O123" s="9" t="str">
        <f>IF(M123&gt;=6,"13s(N2,R1)",(IF(M123&gt;=6,"13s(N2,R1)",IF(M123&gt;=5,"13s/22s/R4s(N2,R1)",IF(M123&gt;=4,"13s/22s/R4s/41s(N4,R1/N2,R2)",IF(M123&gt;=3,"13s/22s/R4s/41s/8x(N4R2/N2R4)",IF(M123&gt;=2,"13s/22s/R4s/41s/10x(N5R2/N2R5)","Unaceptable")))))))</f>
        <v>13s(N2,R1)</v>
      </c>
    </row>
    <row r="124" spans="2:16" ht="18">
      <c r="B124" s="167">
        <v>145</v>
      </c>
      <c r="C124" s="41" t="s">
        <v>53</v>
      </c>
      <c r="D124" s="40">
        <v>1</v>
      </c>
      <c r="E124" s="42">
        <v>30</v>
      </c>
      <c r="F124" s="102">
        <v>2.8704106681276338</v>
      </c>
      <c r="G124" s="42">
        <v>0</v>
      </c>
      <c r="H124" s="97">
        <v>9.25</v>
      </c>
      <c r="I124" s="35">
        <v>22.05</v>
      </c>
      <c r="J124" s="60">
        <f>H124/I124</f>
        <v>0.41950113378684806</v>
      </c>
      <c r="K124" s="55">
        <f>SQRT(POWER(F124,2)+POWER(H124,2))*1.96*SQRT(2)</f>
        <v>26.845812755141445</v>
      </c>
      <c r="L124" s="168">
        <v>13.61</v>
      </c>
      <c r="M124" s="35">
        <f>(L124-G124)/F124</f>
        <v>4.7414818203967277</v>
      </c>
      <c r="N124" s="35">
        <f>SQRT(POWER(3,2)*POWER(F124,2)+POWER(G124,2))</f>
        <v>8.6112320043829023</v>
      </c>
      <c r="O124" s="34" t="str">
        <f>IF(M124&gt;=6,"13s(N2,R1)",(IF(M124&gt;=6,"13s(N2,R1)",IF(M124&gt;=5,"13s/22s/R4s(N2,R1)",IF(M124&gt;=4,"13s/22s/R4s/41s(N4,R1/N2,R2)",IF(M124&gt;=3,"13s/22s/R4s/41s/8x(N4R2/N2R4)",IF(M124&gt;=2,"13s/22s/R4s/41s/10x(N5R2/N2R5)","Unaceptable")))))))</f>
        <v>13s/22s/R4s/41s(N4,R1/N2,R2)</v>
      </c>
    </row>
    <row r="125" spans="2:16" ht="18">
      <c r="B125" s="165">
        <v>146</v>
      </c>
      <c r="C125" s="16" t="s">
        <v>53</v>
      </c>
      <c r="D125" s="15">
        <v>2</v>
      </c>
      <c r="E125" s="17">
        <v>30</v>
      </c>
      <c r="F125" s="94">
        <v>2.8704106681276338</v>
      </c>
      <c r="G125" s="17">
        <v>0</v>
      </c>
      <c r="H125" s="164">
        <v>9.25</v>
      </c>
      <c r="I125" s="23">
        <v>22.05</v>
      </c>
      <c r="J125" s="58">
        <f>H125/I125</f>
        <v>0.41950113378684806</v>
      </c>
      <c r="K125" s="53">
        <f>SQRT(POWER(F125,2)+POWER(H125,2))*1.96*SQRT(2)</f>
        <v>26.845812755141445</v>
      </c>
      <c r="L125" s="163">
        <v>13.61</v>
      </c>
      <c r="M125" s="23">
        <f>(L125-G125)/F125</f>
        <v>4.7414818203967277</v>
      </c>
      <c r="N125" s="10">
        <f>SQRT(POWER(3,2)*POWER(F125,2)+POWER(G125,2))</f>
        <v>8.6112320043829023</v>
      </c>
      <c r="O125" s="9" t="str">
        <f>IF(M125&gt;=6,"13s(N2,R1)",(IF(M125&gt;=6,"13s(N2,R1)",IF(M125&gt;=5,"13s/22s/R4s(N2,R1)",IF(M125&gt;=4,"13s/22s/R4s/41s(N4,R1/N2,R2)",IF(M125&gt;=3,"13s/22s/R4s/41s/8x(N4R2/N2R4)",IF(M125&gt;=2,"13s/22s/R4s/41s/10x(N5R2/N2R5)","Unaceptable")))))))</f>
        <v>13s/22s/R4s/41s(N4,R1/N2,R2)</v>
      </c>
    </row>
    <row r="126" spans="2:16" ht="18">
      <c r="B126" s="167">
        <v>149</v>
      </c>
      <c r="C126" s="41" t="s">
        <v>52</v>
      </c>
      <c r="D126" s="40">
        <v>1</v>
      </c>
      <c r="E126" s="42">
        <v>30</v>
      </c>
      <c r="F126" s="102">
        <v>2.2052765675397397</v>
      </c>
      <c r="G126" s="42">
        <v>0</v>
      </c>
      <c r="H126" s="23">
        <v>6.35</v>
      </c>
      <c r="I126" s="164">
        <v>30.7</v>
      </c>
      <c r="J126" s="27">
        <f>H126/I126</f>
        <v>0.20684039087947881</v>
      </c>
      <c r="K126" s="26">
        <f>SQRT(POWER(F126,2)+POWER(H126,2))*1.96*SQRT(2)</f>
        <v>18.632528384019601</v>
      </c>
      <c r="L126" s="150">
        <v>13.08</v>
      </c>
      <c r="M126" s="23">
        <f>(L126-G126)/F126</f>
        <v>5.9312288501720065</v>
      </c>
      <c r="N126" s="35">
        <f>SQRT(POWER(3,2)*POWER(F126,2)+POWER(G126,2))</f>
        <v>6.6158297026192185</v>
      </c>
      <c r="O126" s="34" t="str">
        <f>IF(M126&gt;=6,"13s(N2,R1)",(IF(M126&gt;=6,"13s(N2,R1)",IF(M126&gt;=5,"13s/22s/R4s(N2,R1)",IF(M126&gt;=4,"13s/22s/R4s/41s(N4,R1/N2,R2)",IF(M126&gt;=3,"13s/22s/R4s/41s/8x(N4R2/N2R4)",IF(M126&gt;=2,"13s/22s/R4s/41s/10x(N5R2/N2R5)","Unaceptable")))))))</f>
        <v>13s/22s/R4s(N2,R1)</v>
      </c>
    </row>
    <row r="127" spans="2:16" ht="18">
      <c r="B127" s="165">
        <v>150</v>
      </c>
      <c r="C127" s="16" t="s">
        <v>52</v>
      </c>
      <c r="D127" s="15">
        <v>2</v>
      </c>
      <c r="E127" s="17">
        <v>30</v>
      </c>
      <c r="F127" s="94">
        <v>2.2052765675397397</v>
      </c>
      <c r="G127" s="17">
        <v>0</v>
      </c>
      <c r="H127" s="10">
        <v>6.35</v>
      </c>
      <c r="I127" s="89">
        <v>30.7</v>
      </c>
      <c r="J127" s="14">
        <f>H127/I127</f>
        <v>0.20684039087947881</v>
      </c>
      <c r="K127" s="13">
        <f>SQRT(POWER(F127,2)+POWER(H127,2))*1.96*SQRT(2)</f>
        <v>18.632528384019601</v>
      </c>
      <c r="L127" s="84">
        <v>13.08</v>
      </c>
      <c r="M127" s="10">
        <f>(L127-G127)/F127</f>
        <v>5.9312288501720065</v>
      </c>
      <c r="N127" s="10">
        <f>SQRT(POWER(3,2)*POWER(F127,2)+POWER(G127,2))</f>
        <v>6.6158297026192185</v>
      </c>
      <c r="O127" s="9" t="str">
        <f>IF(M127&gt;=6,"13s(N2,R1)",(IF(M127&gt;=6,"13s(N2,R1)",IF(M127&gt;=5,"13s/22s/R4s(N2,R1)",IF(M127&gt;=4,"13s/22s/R4s/41s(N4,R1/N2,R2)",IF(M127&gt;=3,"13s/22s/R4s/41s/8x(N4R2/N2R4)",IF(M127&gt;=2,"13s/22s/R4s/41s/10x(N5R2/N2R5)","Unaceptable")))))))</f>
        <v>13s/22s/R4s(N2,R1)</v>
      </c>
    </row>
    <row r="128" spans="2:16" ht="18">
      <c r="B128" s="167">
        <v>151</v>
      </c>
      <c r="C128" s="41" t="s">
        <v>51</v>
      </c>
      <c r="D128" s="40">
        <v>1</v>
      </c>
      <c r="E128" s="42">
        <v>30</v>
      </c>
      <c r="F128" s="102">
        <v>1.9414983672456687</v>
      </c>
      <c r="G128" s="42">
        <v>0</v>
      </c>
      <c r="H128" s="35">
        <v>13.05</v>
      </c>
      <c r="I128" s="97">
        <v>36.35</v>
      </c>
      <c r="J128" s="39">
        <f>H128/I128</f>
        <v>0.35900962861072905</v>
      </c>
      <c r="K128" s="38">
        <f>SQRT(POWER(F128,2)+POWER(H128,2))*1.96*SQRT(2)</f>
        <v>36.57088109848938</v>
      </c>
      <c r="L128" s="86">
        <v>20.420000000000002</v>
      </c>
      <c r="M128" s="35">
        <f>(L128-G128)/F128</f>
        <v>10.517649844315395</v>
      </c>
      <c r="N128" s="35">
        <f>SQRT(POWER(3,2)*POWER(F128,2)+POWER(G128,2))</f>
        <v>5.8244951017370061</v>
      </c>
      <c r="O128" s="34" t="str">
        <f>IF(M128&gt;=6,"13s(N2,R1)",(IF(M128&gt;=6,"13s(N2,R1)",IF(M128&gt;=5,"13s/22s/R4s(N2,R1)",IF(M128&gt;=4,"13s/22s/R4s/41s(N4,R1/N2,R2)",IF(M128&gt;=3,"13s/22s/R4s/41s/8x(N4R2/N2R4)",IF(M128&gt;=2,"13s/22s/R4s/41s/10x(N5R2/N2R5)","Unaceptable")))))))</f>
        <v>13s(N2,R1)</v>
      </c>
    </row>
    <row r="129" spans="2:15" ht="18">
      <c r="B129" s="165">
        <v>152</v>
      </c>
      <c r="C129" s="16" t="s">
        <v>51</v>
      </c>
      <c r="D129" s="15">
        <v>2</v>
      </c>
      <c r="E129" s="17">
        <v>30</v>
      </c>
      <c r="F129" s="94">
        <v>1.9414983672456687</v>
      </c>
      <c r="G129" s="17">
        <v>0</v>
      </c>
      <c r="H129" s="10">
        <v>13.05</v>
      </c>
      <c r="I129" s="89">
        <v>36.35</v>
      </c>
      <c r="J129" s="14">
        <f>H129/I129</f>
        <v>0.35900962861072905</v>
      </c>
      <c r="K129" s="13">
        <f>SQRT(POWER(F129,2)+POWER(H129,2))*1.96*SQRT(2)</f>
        <v>36.57088109848938</v>
      </c>
      <c r="L129" s="84">
        <v>20.420000000000002</v>
      </c>
      <c r="M129" s="10">
        <f>(L129-G129)/F129</f>
        <v>10.517649844315395</v>
      </c>
      <c r="N129" s="10">
        <f>SQRT(POWER(3,2)*POWER(F129,2)+POWER(G129,2))</f>
        <v>5.8244951017370061</v>
      </c>
      <c r="O129" s="9" t="str">
        <f>IF(M129&gt;=6,"13s(N2,R1)",(IF(M129&gt;=6,"13s(N2,R1)",IF(M129&gt;=5,"13s/22s/R4s(N2,R1)",IF(M129&gt;=4,"13s/22s/R4s/41s(N4,R1/N2,R2)",IF(M129&gt;=3,"13s/22s/R4s/41s/8x(N4R2/N2R4)",IF(M129&gt;=2,"13s/22s/R4s/41s/10x(N5R2/N2R5)","Unaceptable")))))))</f>
        <v>13s(N2,R1)</v>
      </c>
    </row>
    <row r="130" spans="2:15" ht="18">
      <c r="B130" s="167">
        <v>153</v>
      </c>
      <c r="C130" s="41" t="s">
        <v>50</v>
      </c>
      <c r="D130" s="40">
        <v>1</v>
      </c>
      <c r="E130" s="42">
        <v>30</v>
      </c>
      <c r="F130" s="102">
        <v>2.7417550461073628</v>
      </c>
      <c r="G130" s="42">
        <v>0</v>
      </c>
      <c r="H130" s="40">
        <v>22.5</v>
      </c>
      <c r="I130" s="41">
        <v>24.4</v>
      </c>
      <c r="J130" s="39">
        <f>H130/I130</f>
        <v>0.92213114754098369</v>
      </c>
      <c r="K130" s="38">
        <f>SQRT(POWER(F130,2)+POWER(H130,2))*1.96*SQRT(2)</f>
        <v>62.828149028398677</v>
      </c>
      <c r="L130" s="86">
        <v>26.86</v>
      </c>
      <c r="M130" s="35">
        <f>(L130-G130)/F130</f>
        <v>9.7966446849928417</v>
      </c>
      <c r="N130" s="35">
        <f>SQRT(POWER(3,2)*POWER(F130,2)+POWER(G130,2))</f>
        <v>8.2252651383220883</v>
      </c>
      <c r="O130" s="34" t="str">
        <f>IF(M130&gt;=6,"13s(N2,R1)",(IF(M130&gt;=6,"13s(N2,R1)",IF(M130&gt;=5,"13s/22s/R4s(N2,R1)",IF(M130&gt;=4,"13s/22s/R4s/41s(N4,R1/N2,R2)",IF(M130&gt;=3,"13s/22s/R4s/41s/8x(N4R2/N2R4)",IF(M130&gt;=2,"13s/22s/R4s/41s/10x(N5R2/N2R5)","Unaceptable")))))))</f>
        <v>13s(N2,R1)</v>
      </c>
    </row>
    <row r="131" spans="2:15" ht="18">
      <c r="B131" s="165">
        <v>154</v>
      </c>
      <c r="C131" s="16" t="s">
        <v>50</v>
      </c>
      <c r="D131" s="15">
        <v>2</v>
      </c>
      <c r="E131" s="17">
        <v>30</v>
      </c>
      <c r="F131" s="94">
        <v>2.7417550461073628</v>
      </c>
      <c r="G131" s="17">
        <v>0</v>
      </c>
      <c r="H131" s="15">
        <v>22.5</v>
      </c>
      <c r="I131" s="16">
        <v>24.4</v>
      </c>
      <c r="J131" s="14">
        <f>H131/I131</f>
        <v>0.92213114754098369</v>
      </c>
      <c r="K131" s="13">
        <f>SQRT(POWER(F131,2)+POWER(H131,2))*1.96*SQRT(2)</f>
        <v>62.828149028398677</v>
      </c>
      <c r="L131" s="84">
        <v>26.86</v>
      </c>
      <c r="M131" s="10">
        <f>(L131-G131)/F131</f>
        <v>9.7966446849928417</v>
      </c>
      <c r="N131" s="10">
        <f>SQRT(POWER(3,2)*POWER(F131,2)+POWER(G131,2))</f>
        <v>8.2252651383220883</v>
      </c>
      <c r="O131" s="9" t="str">
        <f>IF(M131&gt;=6,"13s(N2,R1)",(IF(M131&gt;=6,"13s(N2,R1)",IF(M131&gt;=5,"13s/22s/R4s(N2,R1)",IF(M131&gt;=4,"13s/22s/R4s/41s(N4,R1/N2,R2)",IF(M131&gt;=3,"13s/22s/R4s/41s/8x(N4R2/N2R4)",IF(M131&gt;=2,"13s/22s/R4s/41s/10x(N5R2/N2R5)","Unaceptable")))))))</f>
        <v>13s(N2,R1)</v>
      </c>
    </row>
    <row r="132" spans="2:15" ht="18">
      <c r="B132" s="167">
        <v>155</v>
      </c>
      <c r="C132" s="41" t="s">
        <v>49</v>
      </c>
      <c r="D132" s="40">
        <v>1</v>
      </c>
      <c r="E132" s="42">
        <v>30</v>
      </c>
      <c r="F132" s="43">
        <v>5</v>
      </c>
      <c r="G132" s="42">
        <v>0</v>
      </c>
      <c r="H132" s="172"/>
      <c r="I132" s="41"/>
      <c r="J132" s="100"/>
      <c r="K132" s="171"/>
      <c r="L132" s="86">
        <v>30</v>
      </c>
      <c r="M132" s="35">
        <f>(L132-G132)/F132</f>
        <v>6</v>
      </c>
      <c r="N132" s="35">
        <f>SQRT(POWER(3,2)*POWER(F132,2)+POWER(G132,2))</f>
        <v>15</v>
      </c>
      <c r="O132" s="34" t="str">
        <f>IF(M132&gt;=6,"13s(N2,R1)",(IF(M132&gt;=6,"13s(N2,R1)",IF(M132&gt;=5,"13s/22s/R4s(N2,R1)",IF(M132&gt;=4,"13s/22s/R4s/41s(N4,R1/N2,R2)",IF(M132&gt;=3,"13s/22s/R4s/41s/8x(N4R2/N2R4)",IF(M132&gt;=2,"13s/22s/R4s/41s/10x(N5R2/N2R5)","Unaceptable")))))))</f>
        <v>13s(N2,R1)</v>
      </c>
    </row>
    <row r="133" spans="2:15" ht="18">
      <c r="B133" s="165">
        <v>156</v>
      </c>
      <c r="C133" s="16" t="s">
        <v>49</v>
      </c>
      <c r="D133" s="15">
        <v>2</v>
      </c>
      <c r="E133" s="17">
        <v>30</v>
      </c>
      <c r="F133" s="46">
        <v>5</v>
      </c>
      <c r="G133" s="17">
        <v>0</v>
      </c>
      <c r="H133" s="170"/>
      <c r="I133" s="16"/>
      <c r="J133" s="92"/>
      <c r="K133" s="169"/>
      <c r="L133" s="84">
        <v>30</v>
      </c>
      <c r="M133" s="10">
        <f>(L133-G133)/F133</f>
        <v>6</v>
      </c>
      <c r="N133" s="10">
        <f>SQRT(POWER(3,2)*POWER(F133,2)+POWER(G133,2))</f>
        <v>15</v>
      </c>
      <c r="O133" s="9" t="str">
        <f>IF(M133&gt;=6,"13s(N2,R1)",(IF(M133&gt;=6,"13s(N2,R1)",IF(M133&gt;=5,"13s/22s/R4s(N2,R1)",IF(M133&gt;=4,"13s/22s/R4s/41s(N4,R1/N2,R2)",IF(M133&gt;=3,"13s/22s/R4s/41s/8x(N4R2/N2R4)",IF(M133&gt;=2,"13s/22s/R4s/41s/10x(N5R2/N2R5)","Unaceptable")))))))</f>
        <v>13s(N2,R1)</v>
      </c>
    </row>
    <row r="134" spans="2:15" ht="18">
      <c r="B134" s="167">
        <v>157</v>
      </c>
      <c r="C134" s="41" t="s">
        <v>48</v>
      </c>
      <c r="D134" s="40">
        <v>1</v>
      </c>
      <c r="E134" s="42">
        <v>30</v>
      </c>
      <c r="F134" s="43">
        <v>2.4943765559525324</v>
      </c>
      <c r="G134" s="42">
        <v>0</v>
      </c>
      <c r="H134" s="172"/>
      <c r="I134" s="41"/>
      <c r="J134" s="100"/>
      <c r="K134" s="171"/>
      <c r="L134" s="86">
        <v>35</v>
      </c>
      <c r="M134" s="35">
        <f>(L134-G134)/F134</f>
        <v>14.031562282156907</v>
      </c>
      <c r="N134" s="35">
        <f>SQRT(POWER(3,2)*POWER(F134,2)+POWER(G134,2))</f>
        <v>7.4831296678575976</v>
      </c>
      <c r="O134" s="34" t="str">
        <f>IF(M134&gt;=6,"13s(N2,R1)",(IF(M134&gt;=6,"13s(N2,R1)",IF(M134&gt;=5,"13s/22s/R4s(N2,R1)",IF(M134&gt;=4,"13s/22s/R4s/41s(N4,R1/N2,R2)",IF(M134&gt;=3,"13s/22s/R4s/41s/8x(N4R2/N2R4)",IF(M134&gt;=2,"13s/22s/R4s/41s/10x(N5R2/N2R5)","Unaceptable")))))))</f>
        <v>13s(N2,R1)</v>
      </c>
    </row>
    <row r="135" spans="2:15" ht="18">
      <c r="B135" s="165">
        <v>158</v>
      </c>
      <c r="C135" s="16" t="s">
        <v>48</v>
      </c>
      <c r="D135" s="15">
        <v>2</v>
      </c>
      <c r="E135" s="17">
        <v>30</v>
      </c>
      <c r="F135" s="46">
        <v>2.4943765559525324</v>
      </c>
      <c r="G135" s="17">
        <v>0</v>
      </c>
      <c r="H135" s="170"/>
      <c r="I135" s="16"/>
      <c r="J135" s="92"/>
      <c r="K135" s="169"/>
      <c r="L135" s="84">
        <v>35</v>
      </c>
      <c r="M135" s="10">
        <f>(L135-G135)/F135</f>
        <v>14.031562282156907</v>
      </c>
      <c r="N135" s="10">
        <f>SQRT(POWER(3,2)*POWER(F135,2)+POWER(G135,2))</f>
        <v>7.4831296678575976</v>
      </c>
      <c r="O135" s="9" t="str">
        <f>IF(M135&gt;=6,"13s(N2,R1)",(IF(M135&gt;=6,"13s(N2,R1)",IF(M135&gt;=5,"13s/22s/R4s(N2,R1)",IF(M135&gt;=4,"13s/22s/R4s/41s(N4,R1/N2,R2)",IF(M135&gt;=3,"13s/22s/R4s/41s/8x(N4R2/N2R4)",IF(M135&gt;=2,"13s/22s/R4s/41s/10x(N5R2/N2R5)","Unaceptable")))))))</f>
        <v>13s(N2,R1)</v>
      </c>
    </row>
    <row r="136" spans="2:15" ht="18">
      <c r="B136" s="167">
        <v>159</v>
      </c>
      <c r="C136" s="41" t="s">
        <v>47</v>
      </c>
      <c r="D136" s="40">
        <v>1</v>
      </c>
      <c r="E136" s="148">
        <v>30</v>
      </c>
      <c r="F136" s="43">
        <v>2.4943765559525324</v>
      </c>
      <c r="G136" s="61">
        <v>0</v>
      </c>
      <c r="H136" s="41">
        <v>19.600000000000001</v>
      </c>
      <c r="I136" s="40">
        <v>50.4</v>
      </c>
      <c r="J136" s="60">
        <f>H136/I136</f>
        <v>0.38888888888888895</v>
      </c>
      <c r="K136" s="55">
        <f>SQRT(POWER(F136,2)+POWER(H136,2))*1.96*SQRT(2)</f>
        <v>54.766616882369604</v>
      </c>
      <c r="L136" s="168">
        <v>29.7</v>
      </c>
      <c r="M136" s="35">
        <f>(L136-G136)/F136</f>
        <v>11.90678285085886</v>
      </c>
      <c r="N136" s="35">
        <f>SQRT(POWER(3,2)*POWER(F136,2)+POWER(G136,2))</f>
        <v>7.4831296678575976</v>
      </c>
      <c r="O136" s="34" t="str">
        <f>IF(M136&gt;=6,"13s(N2,R1)",(IF(M136&gt;=6,"13s(N2,R1)",IF(M136&gt;=5,"13s/22s/R4s(N2,R1)",IF(M136&gt;=4,"13s/22s/R4s/41s(N4,R1/N2,R2)",IF(M136&gt;=3,"13s/22s/R4s/41s/8x(N4R2/N2R4)",IF(M136&gt;=2,"13s/22s/R4s/41s/10x(N5R2/N2R5)","Unaceptable")))))))</f>
        <v>13s(N2,R1)</v>
      </c>
    </row>
    <row r="137" spans="2:15" ht="18">
      <c r="B137" s="165">
        <v>160</v>
      </c>
      <c r="C137" s="29" t="s">
        <v>47</v>
      </c>
      <c r="D137" s="28">
        <v>2</v>
      </c>
      <c r="E137" s="441">
        <v>30</v>
      </c>
      <c r="F137" s="31">
        <v>2.4943765559525324</v>
      </c>
      <c r="G137" s="59">
        <v>0</v>
      </c>
      <c r="H137" s="29">
        <v>19.600000000000001</v>
      </c>
      <c r="I137" s="28">
        <v>50.4</v>
      </c>
      <c r="J137" s="58">
        <f>H137/I137</f>
        <v>0.38888888888888895</v>
      </c>
      <c r="K137" s="53">
        <f>SQRT(POWER(F137,2)+POWER(H137,2))*1.96*SQRT(2)</f>
        <v>54.766616882369604</v>
      </c>
      <c r="L137" s="163">
        <v>29.7</v>
      </c>
      <c r="M137" s="23">
        <f>(L137-G137)/F137</f>
        <v>11.90678285085886</v>
      </c>
      <c r="N137" s="23">
        <f>SQRT(POWER(3,2)*POWER(F137,2)+POWER(G137,2))</f>
        <v>7.4831296678575976</v>
      </c>
      <c r="O137" s="22" t="str">
        <f>IF(M137&gt;=6,"13s(N2,R1)",(IF(M137&gt;=6,"13s(N2,R1)",IF(M137&gt;=5,"13s/22s/R4s(N2,R1)",IF(M137&gt;=4,"13s/22s/R4s/41s(N4,R1/N2,R2)",IF(M137&gt;=3,"13s/22s/R4s/41s/8x(N4R2/N2R4)",IF(M137&gt;=2,"13s/22s/R4s/41s/10x(N5R2/N2R5)","Unaceptable")))))))</f>
        <v>13s(N2,R1)</v>
      </c>
    </row>
    <row r="138" spans="2:15" ht="18">
      <c r="B138" s="167">
        <v>164</v>
      </c>
      <c r="C138" s="172" t="s">
        <v>46</v>
      </c>
      <c r="D138" s="40">
        <v>1</v>
      </c>
      <c r="E138" s="44">
        <v>30</v>
      </c>
      <c r="F138" s="43">
        <v>2.6700929897155636</v>
      </c>
      <c r="G138" s="44">
        <v>0</v>
      </c>
      <c r="H138" s="40">
        <v>12.6</v>
      </c>
      <c r="I138" s="97">
        <v>14</v>
      </c>
      <c r="J138" s="39">
        <f>H138/I138</f>
        <v>0.9</v>
      </c>
      <c r="K138" s="38">
        <f>SQRT(POWER(F138,2)+POWER(H138,2))*1.96*SQRT(2)</f>
        <v>35.701000150629795</v>
      </c>
      <c r="L138" s="86">
        <v>15.1</v>
      </c>
      <c r="M138" s="35">
        <f>(L138-G138)/F138</f>
        <v>5.6552337533415091</v>
      </c>
      <c r="N138" s="35">
        <f>SQRT(POWER(3,2)*POWER(F138,2)+POWER(G138,2))</f>
        <v>8.0102789691466914</v>
      </c>
      <c r="O138" s="34" t="str">
        <f>IF(M138&gt;=6,"13s(N2,R1)",(IF(M138&gt;=6,"13s(N2,R1)",IF(M138&gt;=5,"13s/22s/R4s(N2,R1)",IF(M138&gt;=4,"13s/22s/R4s/41s(N4,R1/N2,R2)",IF(M138&gt;=3,"13s/22s/R4s/41s/8x(N4R2/N2R4)",IF(M138&gt;=2,"13s/22s/R4s/41s/10x(N5R2/N2R5)","Unaceptable")))))))</f>
        <v>13s/22s/R4s(N2,R1)</v>
      </c>
    </row>
    <row r="139" spans="2:15" ht="18">
      <c r="B139" s="166">
        <v>165</v>
      </c>
      <c r="C139" s="443" t="s">
        <v>46</v>
      </c>
      <c r="D139" s="28">
        <v>2</v>
      </c>
      <c r="E139" s="32">
        <v>30</v>
      </c>
      <c r="F139" s="31">
        <v>2.6700929897155636</v>
      </c>
      <c r="G139" s="32">
        <v>0</v>
      </c>
      <c r="H139" s="28">
        <v>12.6</v>
      </c>
      <c r="I139" s="164">
        <v>14</v>
      </c>
      <c r="J139" s="27">
        <f>H139/I139</f>
        <v>0.9</v>
      </c>
      <c r="K139" s="26">
        <f>SQRT(POWER(F139,2)+POWER(H139,2))*1.96*SQRT(2)</f>
        <v>35.701000150629795</v>
      </c>
      <c r="L139" s="150">
        <v>15.1</v>
      </c>
      <c r="M139" s="23">
        <f>(L139-G139)/F139</f>
        <v>5.6552337533415091</v>
      </c>
      <c r="N139" s="23">
        <f>SQRT(POWER(3,2)*POWER(F139,2)+POWER(G139,2))</f>
        <v>8.0102789691466914</v>
      </c>
      <c r="O139" s="22" t="str">
        <f>IF(M139&gt;=6,"13s(N2,R1)",(IF(M139&gt;=6,"13s(N2,R1)",IF(M139&gt;=5,"13s/22s/R4s(N2,R1)",IF(M139&gt;=4,"13s/22s/R4s/41s(N4,R1/N2,R2)",IF(M139&gt;=3,"13s/22s/R4s/41s/8x(N4R2/N2R4)",IF(M139&gt;=2,"13s/22s/R4s/41s/10x(N5R2/N2R5)","Unaceptable")))))))</f>
        <v>13s/22s/R4s(N2,R1)</v>
      </c>
    </row>
    <row r="140" spans="2:15" ht="18">
      <c r="B140" s="165">
        <v>166</v>
      </c>
      <c r="C140" s="170" t="s">
        <v>46</v>
      </c>
      <c r="D140" s="15">
        <v>3</v>
      </c>
      <c r="E140" s="19">
        <v>30</v>
      </c>
      <c r="F140" s="46">
        <v>2.6700929897155636</v>
      </c>
      <c r="G140" s="19">
        <v>0</v>
      </c>
      <c r="H140" s="15">
        <v>12.6</v>
      </c>
      <c r="I140" s="89">
        <v>14</v>
      </c>
      <c r="J140" s="14">
        <f>H140/I140</f>
        <v>0.9</v>
      </c>
      <c r="K140" s="13">
        <f>SQRT(POWER(F140,2)+POWER(H140,2))*1.96*SQRT(2)</f>
        <v>35.701000150629795</v>
      </c>
      <c r="L140" s="84">
        <v>15.1</v>
      </c>
      <c r="M140" s="10">
        <f>(L140-G140)/F140</f>
        <v>5.6552337533415091</v>
      </c>
      <c r="N140" s="10">
        <f>SQRT(POWER(3,2)*POWER(F140,2)+POWER(G140,2))</f>
        <v>8.0102789691466914</v>
      </c>
      <c r="O140" s="9" t="str">
        <f>IF(M140&gt;=6,"13s(N2,R1)",(IF(M140&gt;=6,"13s(N2,R1)",IF(M140&gt;=5,"13s/22s/R4s(N2,R1)",IF(M140&gt;=4,"13s/22s/R4s/41s(N4,R1/N2,R2)",IF(M140&gt;=3,"13s/22s/R4s/41s/8x(N4R2/N2R4)",IF(M140&gt;=2,"13s/22s/R4s/41s/10x(N5R2/N2R5)","Unaceptable")))))))</f>
        <v>13s/22s/R4s(N2,R1)</v>
      </c>
    </row>
    <row r="141" spans="2:15" ht="18">
      <c r="B141" s="87">
        <v>169</v>
      </c>
      <c r="C141" s="29" t="s">
        <v>45</v>
      </c>
      <c r="D141" s="28">
        <v>1</v>
      </c>
      <c r="E141" s="30">
        <v>30</v>
      </c>
      <c r="F141" s="442">
        <v>2.0678264462984273</v>
      </c>
      <c r="G141" s="30">
        <v>0</v>
      </c>
      <c r="H141" s="28">
        <v>15.2</v>
      </c>
      <c r="I141" s="29">
        <v>38.1</v>
      </c>
      <c r="J141" s="27">
        <f>H141/I141</f>
        <v>0.39895013123359574</v>
      </c>
      <c r="K141" s="53">
        <f>SQRT(POWER(F141,2)+POWER(H141,2))*1.96*SQRT(2)</f>
        <v>42.520338317187978</v>
      </c>
      <c r="L141" s="163">
        <v>22.8</v>
      </c>
      <c r="M141" s="23">
        <f>(L141-G141)/F141</f>
        <v>11.026070413604488</v>
      </c>
      <c r="N141" s="23">
        <f>SQRT(POWER(3,2)*POWER(F141,2)+POWER(G141,2))</f>
        <v>6.2034793388952814</v>
      </c>
      <c r="O141" s="22" t="str">
        <f>IF(M141&gt;=6,"13s(N2,R1)",(IF(M141&gt;=6,"13s(N2,R1)",IF(M141&gt;=5,"13s/22s/R4s(N2,R1)",IF(M141&gt;=4,"13s/22s/R4s/41s(N4,R1/N2,R2)",IF(M141&gt;=3,"13s/22s/R4s/41s/8x(N4R2/N2R4)",IF(M141&gt;=2,"13s/22s/R4s/41s/10x(N5R2/N2R5)","Unaceptable")))))))</f>
        <v>13s(N2,R1)</v>
      </c>
    </row>
    <row r="142" spans="2:15" ht="18">
      <c r="B142" s="85">
        <v>170</v>
      </c>
      <c r="C142" s="16" t="s">
        <v>45</v>
      </c>
      <c r="D142" s="15">
        <v>2</v>
      </c>
      <c r="E142" s="17">
        <v>30</v>
      </c>
      <c r="F142" s="94">
        <v>2.0678264462984273</v>
      </c>
      <c r="G142" s="17">
        <v>0</v>
      </c>
      <c r="H142" s="15">
        <v>15.2</v>
      </c>
      <c r="I142" s="16">
        <v>38.1</v>
      </c>
      <c r="J142" s="14">
        <f>H142/I142</f>
        <v>0.39895013123359574</v>
      </c>
      <c r="K142" s="51">
        <f>SQRT(POWER(F142,2)+POWER(H142,2))*1.96*SQRT(2)</f>
        <v>42.520338317187978</v>
      </c>
      <c r="L142" s="162">
        <v>22.8</v>
      </c>
      <c r="M142" s="10">
        <f>(L142-G142)/F142</f>
        <v>11.026070413604488</v>
      </c>
      <c r="N142" s="10">
        <f>SQRT(POWER(3,2)*POWER(F142,2)+POWER(G142,2))</f>
        <v>6.2034793388952814</v>
      </c>
      <c r="O142" s="9" t="str">
        <f>IF(M142&gt;=6,"13s(N2,R1)",(IF(M142&gt;=6,"13s(N2,R1)",IF(M142&gt;=5,"13s/22s/R4s(N2,R1)",IF(M142&gt;=4,"13s/22s/R4s/41s(N4,R1/N2,R2)",IF(M142&gt;=3,"13s/22s/R4s/41s/8x(N4R2/N2R4)",IF(M142&gt;=2,"13s/22s/R4s/41s/10x(N5R2/N2R5)","Unaceptable")))))))</f>
        <v>13s(N2,R1)</v>
      </c>
    </row>
    <row r="143" spans="2:15" ht="18">
      <c r="B143" s="83">
        <v>171</v>
      </c>
      <c r="C143" s="78" t="s">
        <v>44</v>
      </c>
      <c r="D143" s="79">
        <v>1</v>
      </c>
      <c r="E143" s="82">
        <v>30</v>
      </c>
      <c r="F143" s="119">
        <v>2.2052765675397397</v>
      </c>
      <c r="G143" s="82">
        <v>0</v>
      </c>
      <c r="H143" s="78">
        <v>12.2</v>
      </c>
      <c r="I143" s="79">
        <v>45.6</v>
      </c>
      <c r="J143" s="159">
        <f>H143/I143</f>
        <v>0.26754385964912281</v>
      </c>
      <c r="K143" s="158">
        <f>SQRT(POWER(F143,2)+POWER(H143,2))*1.96*SQRT(2)</f>
        <v>34.364702384587822</v>
      </c>
      <c r="L143" s="86">
        <v>21.9</v>
      </c>
      <c r="M143" s="74">
        <f>(L143-G143)/F143</f>
        <v>9.9307272032696439</v>
      </c>
      <c r="N143" s="74">
        <f>SQRT(POWER(3,2)*POWER(F143,2)+POWER(G143,2))</f>
        <v>6.6158297026192185</v>
      </c>
      <c r="O143" s="73" t="str">
        <f>IF(M143&gt;=6,"13s(N2,R1)",(IF(M143&gt;=6,"13s(N2,R1)",IF(M143&gt;=5,"13s/22s/R4s(N2,R1)",IF(M143&gt;=4,"13s/22s/R4s/41s(N4,R1/N2,R2)",IF(M143&gt;=3,"13s/22s/R4s/41s/8x(N4R2/N2R4)",IF(M143&gt;=2,"13s/22s/R4s/41s/10x(N5R2/N2R5)","Unaceptable")))))))</f>
        <v>13s(N2,R1)</v>
      </c>
    </row>
    <row r="144" spans="2:15" ht="18">
      <c r="B144" s="72">
        <v>172</v>
      </c>
      <c r="C144" s="67" t="s">
        <v>44</v>
      </c>
      <c r="D144" s="68">
        <v>2</v>
      </c>
      <c r="E144" s="71">
        <v>30</v>
      </c>
      <c r="F144" s="122">
        <v>2.2052765675397397</v>
      </c>
      <c r="G144" s="71">
        <v>0</v>
      </c>
      <c r="H144" s="67">
        <v>12.2</v>
      </c>
      <c r="I144" s="68">
        <v>45.6</v>
      </c>
      <c r="J144" s="161">
        <f>H144/I144</f>
        <v>0.26754385964912281</v>
      </c>
      <c r="K144" s="160">
        <f>SQRT(POWER(F144,2)+POWER(H144,2))*1.96*SQRT(2)</f>
        <v>34.364702384587822</v>
      </c>
      <c r="L144" s="84">
        <v>21.9</v>
      </c>
      <c r="M144" s="63">
        <f>(L144-G144)/F144</f>
        <v>9.9307272032696439</v>
      </c>
      <c r="N144" s="63">
        <f>SQRT(POWER(3,2)*POWER(F144,2)+POWER(G144,2))</f>
        <v>6.6158297026192185</v>
      </c>
      <c r="O144" s="62" t="str">
        <f>IF(M144&gt;=6,"13s(N2,R1)",(IF(M144&gt;=6,"13s(N2,R1)",IF(M144&gt;=5,"13s/22s/R4s(N2,R1)",IF(M144&gt;=4,"13s/22s/R4s/41s(N4,R1/N2,R2)",IF(M144&gt;=3,"13s/22s/R4s/41s/8x(N4R2/N2R4)",IF(M144&gt;=2,"13s/22s/R4s/41s/10x(N5R2/N2R5)","Unaceptable")))))))</f>
        <v>13s(N2,R1)</v>
      </c>
    </row>
    <row r="145" spans="1:17" ht="18">
      <c r="B145" s="83">
        <v>173</v>
      </c>
      <c r="C145" s="78" t="s">
        <v>43</v>
      </c>
      <c r="D145" s="79">
        <v>1</v>
      </c>
      <c r="E145" s="82">
        <v>30</v>
      </c>
      <c r="F145" s="119">
        <v>1.9414983672456687</v>
      </c>
      <c r="G145" s="82">
        <v>0</v>
      </c>
      <c r="H145" s="78">
        <v>24.7</v>
      </c>
      <c r="I145" s="79">
        <v>54.6</v>
      </c>
      <c r="J145" s="159">
        <f>H145/I145</f>
        <v>0.45238095238095238</v>
      </c>
      <c r="K145" s="158">
        <f>SQRT(POWER(F145,2)+POWER(H145,2))*1.96*SQRT(2)</f>
        <v>68.676085097505734</v>
      </c>
      <c r="L145" s="86">
        <v>35.4</v>
      </c>
      <c r="M145" s="74">
        <f>(L145-G145)/F145</f>
        <v>18.233340082701517</v>
      </c>
      <c r="N145" s="74">
        <f>SQRT(POWER(3,2)*POWER(F145,2)+POWER(G145,2))</f>
        <v>5.8244951017370061</v>
      </c>
      <c r="O145" s="73" t="str">
        <f>IF(M145&gt;=6,"13s(N2,R1)",(IF(M145&gt;=6,"13s(N2,R1)",IF(M145&gt;=5,"13s/22s/R4s(N2,R1)",IF(M145&gt;=4,"13s/22s/R4s/41s(N4,R1/N2,R2)",IF(M145&gt;=3,"13s/22s/R4s/41s/8x(N4R2/N2R4)",IF(M145&gt;=2,"13s/22s/R4s/41s/10x(N5R2/N2R5)","Unaceptable")))))))</f>
        <v>13s(N2,R1)</v>
      </c>
    </row>
    <row r="146" spans="1:17" ht="18">
      <c r="B146" s="72">
        <v>174</v>
      </c>
      <c r="C146" s="67" t="s">
        <v>43</v>
      </c>
      <c r="D146" s="68">
        <v>2</v>
      </c>
      <c r="E146" s="71">
        <v>30</v>
      </c>
      <c r="F146" s="122">
        <v>1.9414983672456687</v>
      </c>
      <c r="G146" s="71">
        <v>0</v>
      </c>
      <c r="H146" s="67">
        <v>24.7</v>
      </c>
      <c r="I146" s="68">
        <v>54.6</v>
      </c>
      <c r="J146" s="161">
        <f>H146/I146</f>
        <v>0.45238095238095238</v>
      </c>
      <c r="K146" s="160">
        <f>SQRT(POWER(F146,2)+POWER(H146,2))*1.96*SQRT(2)</f>
        <v>68.676085097505734</v>
      </c>
      <c r="L146" s="84">
        <v>35.4</v>
      </c>
      <c r="M146" s="63">
        <f>(L146-G146)/F146</f>
        <v>18.233340082701517</v>
      </c>
      <c r="N146" s="63">
        <f>SQRT(POWER(3,2)*POWER(F146,2)+POWER(G146,2))</f>
        <v>5.8244951017370061</v>
      </c>
      <c r="O146" s="62" t="str">
        <f>IF(M146&gt;=6,"13s(N2,R1)",(IF(M146&gt;=6,"13s(N2,R1)",IF(M146&gt;=5,"13s/22s/R4s(N2,R1)",IF(M146&gt;=4,"13s/22s/R4s/41s(N4,R1/N2,R2)",IF(M146&gt;=3,"13s/22s/R4s/41s/8x(N4R2/N2R4)",IF(M146&gt;=2,"13s/22s/R4s/41s/10x(N5R2/N2R5)","Unaceptable")))))))</f>
        <v>13s(N2,R1)</v>
      </c>
    </row>
    <row r="147" spans="1:17" ht="18">
      <c r="B147" s="83">
        <v>175</v>
      </c>
      <c r="C147" s="78" t="s">
        <v>42</v>
      </c>
      <c r="D147" s="79">
        <v>1</v>
      </c>
      <c r="E147" s="82">
        <v>30</v>
      </c>
      <c r="F147" s="119">
        <v>2.7417550461073628</v>
      </c>
      <c r="G147" s="82">
        <v>0</v>
      </c>
      <c r="H147" s="78">
        <v>6.1</v>
      </c>
      <c r="I147" s="79">
        <v>62.9</v>
      </c>
      <c r="J147" s="159">
        <f>H147/I147</f>
        <v>9.6979332273449917E-2</v>
      </c>
      <c r="K147" s="158">
        <f>SQRT(POWER(F147,2)+POWER(H147,2))*1.96*SQRT(2)</f>
        <v>18.537750196144973</v>
      </c>
      <c r="L147" s="86">
        <v>20.8</v>
      </c>
      <c r="M147" s="74">
        <f>(L147-G147)/F147</f>
        <v>7.5863815877829905</v>
      </c>
      <c r="N147" s="74">
        <f>SQRT(POWER(3,2)*POWER(F147,2)+POWER(G147,2))</f>
        <v>8.2252651383220883</v>
      </c>
      <c r="O147" s="73" t="str">
        <f>IF(M147&gt;=6,"13s(N2,R1)",(IF(M147&gt;=6,"13s(N2,R1)",IF(M147&gt;=5,"13s/22s/R4s(N2,R1)",IF(M147&gt;=4,"13s/22s/R4s/41s(N4,R1/N2,R2)",IF(M147&gt;=3,"13s/22s/R4s/41s/8x(N4R2/N2R4)",IF(M147&gt;=2,"13s/22s/R4s/41s/10x(N5R2/N2R5)","Unaceptable")))))))</f>
        <v>13s(N2,R1)</v>
      </c>
    </row>
    <row r="148" spans="1:17" ht="18">
      <c r="B148" s="72">
        <v>176</v>
      </c>
      <c r="C148" s="67" t="s">
        <v>42</v>
      </c>
      <c r="D148" s="68">
        <v>2</v>
      </c>
      <c r="E148" s="71">
        <v>30</v>
      </c>
      <c r="F148" s="122">
        <v>2.7417550461073628</v>
      </c>
      <c r="G148" s="71">
        <v>0</v>
      </c>
      <c r="H148" s="67">
        <v>6.1</v>
      </c>
      <c r="I148" s="68">
        <v>62.9</v>
      </c>
      <c r="J148" s="161">
        <f>H148/I148</f>
        <v>9.6979332273449917E-2</v>
      </c>
      <c r="K148" s="160">
        <f>SQRT(POWER(F148,2)+POWER(H148,2))*1.96*SQRT(2)</f>
        <v>18.537750196144973</v>
      </c>
      <c r="L148" s="84">
        <v>20.8</v>
      </c>
      <c r="M148" s="63">
        <f>(L148-G148)/F148</f>
        <v>7.5863815877829905</v>
      </c>
      <c r="N148" s="63">
        <f>SQRT(POWER(3,2)*POWER(F148,2)+POWER(G148,2))</f>
        <v>8.2252651383220883</v>
      </c>
      <c r="O148" s="62" t="str">
        <f>IF(M148&gt;=6,"13s(N2,R1)",(IF(M148&gt;=6,"13s(N2,R1)",IF(M148&gt;=5,"13s/22s/R4s(N2,R1)",IF(M148&gt;=4,"13s/22s/R4s/41s(N4,R1/N2,R2)",IF(M148&gt;=3,"13s/22s/R4s/41s/8x(N4R2/N2R4)",IF(M148&gt;=2,"13s/22s/R4s/41s/10x(N5R2/N2R5)","Unaceptable")))))))</f>
        <v>13s(N2,R1)</v>
      </c>
      <c r="P148"/>
      <c r="Q148"/>
    </row>
    <row r="149" spans="1:17" ht="18">
      <c r="B149" s="83">
        <v>177</v>
      </c>
      <c r="C149" s="78" t="s">
        <v>41</v>
      </c>
      <c r="D149" s="79">
        <v>1</v>
      </c>
      <c r="E149" s="82">
        <v>30</v>
      </c>
      <c r="F149" s="119">
        <v>15.687737624307896</v>
      </c>
      <c r="G149" s="82">
        <v>0</v>
      </c>
      <c r="H149" s="129">
        <v>16</v>
      </c>
      <c r="I149" s="79">
        <v>130.5</v>
      </c>
      <c r="J149" s="159">
        <f>H149/I149</f>
        <v>0.12260536398467432</v>
      </c>
      <c r="K149" s="158">
        <f>SQRT(POWER(F149,2)+POWER(H149,2))*1.96*SQRT(2)</f>
        <v>62.110981273399197</v>
      </c>
      <c r="L149" s="86">
        <v>46.03</v>
      </c>
      <c r="M149" s="74">
        <f>(L149-G149)/F149</f>
        <v>2.9341388224569269</v>
      </c>
      <c r="N149" s="74">
        <f>SQRT(POWER(3,2)*POWER(F149,2)+POWER(G149,2))</f>
        <v>47.063212872923692</v>
      </c>
      <c r="O149" s="73" t="str">
        <f>IF(M149&gt;=6,"13s(N2,R1)",(IF(M149&gt;=6,"13s(N2,R1)",IF(M149&gt;=5,"13s/22s/R4s(N2,R1)",IF(M149&gt;=4,"13s/22s/R4s/41s(N4,R1/N2,R2)",IF(M149&gt;=3,"13s/22s/R4s/41s/8x(N4R2/N2R4)",IF(M149&gt;=2,"13s/22s/R4s/41s/10x(N5R2/N2R5)","Unaceptable")))))))</f>
        <v>13s/22s/R4s/41s/10x(N5R2/N2R5)</v>
      </c>
      <c r="P149"/>
      <c r="Q149"/>
    </row>
    <row r="150" spans="1:17" ht="18">
      <c r="B150" s="72">
        <v>178</v>
      </c>
      <c r="C150" s="67" t="s">
        <v>41</v>
      </c>
      <c r="D150" s="68">
        <v>2</v>
      </c>
      <c r="E150" s="71">
        <v>30</v>
      </c>
      <c r="F150" s="122">
        <v>15.687737624307896</v>
      </c>
      <c r="G150" s="71">
        <v>0</v>
      </c>
      <c r="H150" s="125">
        <v>16</v>
      </c>
      <c r="I150" s="68">
        <v>130.5</v>
      </c>
      <c r="J150" s="161">
        <f>H150/I150</f>
        <v>0.12260536398467432</v>
      </c>
      <c r="K150" s="160">
        <f>SQRT(POWER(F150,2)+POWER(H150,2))*1.96*SQRT(2)</f>
        <v>62.110981273399197</v>
      </c>
      <c r="L150" s="84">
        <v>46.03</v>
      </c>
      <c r="M150" s="63">
        <f>(L150-G150)/F150</f>
        <v>2.9341388224569269</v>
      </c>
      <c r="N150" s="63">
        <f>SQRT(POWER(3,2)*POWER(F150,2)+POWER(G150,2))</f>
        <v>47.063212872923692</v>
      </c>
      <c r="O150" s="62" t="str">
        <f>IF(M150&gt;=6,"13s(N2,R1)",(IF(M150&gt;=6,"13s(N2,R1)",IF(M150&gt;=5,"13s/22s/R4s(N2,R1)",IF(M150&gt;=4,"13s/22s/R4s/41s(N4,R1/N2,R2)",IF(M150&gt;=3,"13s/22s/R4s/41s/8x(N4R2/N2R4)",IF(M150&gt;=2,"13s/22s/R4s/41s/10x(N5R2/N2R5)","Unaceptable")))))))</f>
        <v>13s/22s/R4s/41s/10x(N5R2/N2R5)</v>
      </c>
    </row>
    <row r="151" spans="1:17" ht="18">
      <c r="B151" s="83">
        <v>179</v>
      </c>
      <c r="C151" s="78" t="s">
        <v>40</v>
      </c>
      <c r="D151" s="79">
        <v>1</v>
      </c>
      <c r="E151" s="82">
        <v>30</v>
      </c>
      <c r="F151" s="119">
        <v>2.4943765559525324</v>
      </c>
      <c r="G151" s="82">
        <v>0</v>
      </c>
      <c r="H151" s="78">
        <v>12.7</v>
      </c>
      <c r="I151" s="79">
        <v>55.6</v>
      </c>
      <c r="J151" s="159">
        <f>H151/I151</f>
        <v>0.22841726618705033</v>
      </c>
      <c r="K151" s="158">
        <f>SQRT(POWER(F151,2)+POWER(H151,2))*1.96*SQRT(2)</f>
        <v>35.875166072650465</v>
      </c>
      <c r="L151" s="86">
        <v>24.7</v>
      </c>
      <c r="M151" s="74">
        <f>(L151-G151)/F151</f>
        <v>9.9022739534078745</v>
      </c>
      <c r="N151" s="74">
        <f>SQRT(POWER(3,2)*POWER(F151,2)+POWER(G151,2))</f>
        <v>7.4831296678575976</v>
      </c>
      <c r="O151" s="73" t="str">
        <f>IF(M151&gt;=6,"13s(N2,R1)",(IF(M151&gt;=6,"13s(N2,R1)",IF(M151&gt;=5,"13s/22s/R4s(N2,R1)",IF(M151&gt;=4,"13s/22s/R4s/41s(N4,R1/N2,R2)",IF(M151&gt;=3,"13s/22s/R4s/41s/8x(N4R2/N2R4)",IF(M151&gt;=2,"13s/22s/R4s/41s/10x(N5R2/N2R5)","Unaceptable")))))))</f>
        <v>13s(N2,R1)</v>
      </c>
    </row>
    <row r="152" spans="1:17" ht="18">
      <c r="B152" s="72">
        <v>180</v>
      </c>
      <c r="C152" s="67" t="s">
        <v>40</v>
      </c>
      <c r="D152" s="68">
        <v>2</v>
      </c>
      <c r="E152" s="71">
        <v>30</v>
      </c>
      <c r="F152" s="122">
        <v>2.4943765559525324</v>
      </c>
      <c r="G152" s="71">
        <v>0</v>
      </c>
      <c r="H152" s="67">
        <v>12.7</v>
      </c>
      <c r="I152" s="68">
        <v>55.6</v>
      </c>
      <c r="J152" s="161">
        <f>H152/I152</f>
        <v>0.22841726618705033</v>
      </c>
      <c r="K152" s="160">
        <f>SQRT(POWER(F152,2)+POWER(H152,2))*1.96*SQRT(2)</f>
        <v>35.875166072650465</v>
      </c>
      <c r="L152" s="84">
        <v>24.7</v>
      </c>
      <c r="M152" s="63">
        <f>(L152-G152)/F152</f>
        <v>9.9022739534078745</v>
      </c>
      <c r="N152" s="63">
        <f>SQRT(POWER(3,2)*POWER(F152,2)+POWER(G152,2))</f>
        <v>7.4831296678575976</v>
      </c>
      <c r="O152" s="62" t="str">
        <f>IF(M152&gt;=6,"13s(N2,R1)",(IF(M152&gt;=6,"13s(N2,R1)",IF(M152&gt;=5,"13s/22s/R4s(N2,R1)",IF(M152&gt;=4,"13s/22s/R4s/41s(N4,R1/N2,R2)",IF(M152&gt;=3,"13s/22s/R4s/41s/8x(N4R2/N2R4)",IF(M152&gt;=2,"13s/22s/R4s/41s/10x(N5R2/N2R5)","Unaceptable")))))))</f>
        <v>13s(N2,R1)</v>
      </c>
    </row>
    <row r="153" spans="1:17" ht="18">
      <c r="B153" s="83">
        <v>181</v>
      </c>
      <c r="C153" s="78" t="s">
        <v>39</v>
      </c>
      <c r="D153" s="79">
        <v>1</v>
      </c>
      <c r="E153" s="82">
        <v>30</v>
      </c>
      <c r="F153" s="119">
        <v>2.0678264462984273</v>
      </c>
      <c r="G153" s="82">
        <v>0</v>
      </c>
      <c r="H153" s="78">
        <v>18.100000000000001</v>
      </c>
      <c r="I153" s="79">
        <v>72.400000000000006</v>
      </c>
      <c r="J153" s="159">
        <f>H153/I153</f>
        <v>0.25</v>
      </c>
      <c r="K153" s="158">
        <f>SQRT(POWER(F153,2)+POWER(H153,2))*1.96*SQRT(2)</f>
        <v>50.496987975602323</v>
      </c>
      <c r="L153" s="86">
        <v>33.6</v>
      </c>
      <c r="M153" s="74">
        <f>(L153-G153)/F153</f>
        <v>16.248945872680299</v>
      </c>
      <c r="N153" s="74">
        <f>SQRT(POWER(3,2)*POWER(F153,2)+POWER(G153,2))</f>
        <v>6.2034793388952814</v>
      </c>
      <c r="O153" s="73" t="str">
        <f>IF(M153&gt;=6,"13s(N2,R1)",(IF(M153&gt;=6,"13s(N2,R1)",IF(M153&gt;=5,"13s/22s/R4s(N2,R1)",IF(M153&gt;=4,"13s/22s/R4s/41s(N4,R1/N2,R2)",IF(M153&gt;=3,"13s/22s/R4s/41s/8x(N4R2/N2R4)",IF(M153&gt;=2,"13s/22s/R4s/41s/10x(N5R2/N2R5)","Unaceptable")))))))</f>
        <v>13s(N2,R1)</v>
      </c>
    </row>
    <row r="154" spans="1:17" ht="18">
      <c r="B154" s="72">
        <v>182</v>
      </c>
      <c r="C154" s="67" t="s">
        <v>39</v>
      </c>
      <c r="D154" s="68">
        <v>2</v>
      </c>
      <c r="E154" s="71">
        <v>30</v>
      </c>
      <c r="F154" s="122">
        <v>2.0678264462984273</v>
      </c>
      <c r="G154" s="71">
        <v>0</v>
      </c>
      <c r="H154" s="67">
        <v>18.100000000000001</v>
      </c>
      <c r="I154" s="68">
        <v>72.400000000000006</v>
      </c>
      <c r="J154" s="161">
        <f>H154/I154</f>
        <v>0.25</v>
      </c>
      <c r="K154" s="160">
        <f>SQRT(POWER(F154,2)+POWER(H154,2))*1.96*SQRT(2)</f>
        <v>50.496987975602323</v>
      </c>
      <c r="L154" s="84">
        <v>33.6</v>
      </c>
      <c r="M154" s="63">
        <f>(L154-G154)/F154</f>
        <v>16.248945872680299</v>
      </c>
      <c r="N154" s="63">
        <f>SQRT(POWER(3,2)*POWER(F154,2)+POWER(G154,2))</f>
        <v>6.2034793388952814</v>
      </c>
      <c r="O154" s="62" t="str">
        <f>IF(M154&gt;=6,"13s(N2,R1)",(IF(M154&gt;=6,"13s(N2,R1)",IF(M154&gt;=5,"13s/22s/R4s(N2,R1)",IF(M154&gt;=4,"13s/22s/R4s/41s(N4,R1/N2,R2)",IF(M154&gt;=3,"13s/22s/R4s/41s/8x(N4R2/N2R4)",IF(M154&gt;=2,"13s/22s/R4s/41s/10x(N5R2/N2R5)","Unaceptable")))))))</f>
        <v>13s(N2,R1)</v>
      </c>
    </row>
    <row r="155" spans="1:17" ht="18">
      <c r="B155" s="83">
        <v>183</v>
      </c>
      <c r="C155" s="78" t="s">
        <v>38</v>
      </c>
      <c r="D155" s="79">
        <v>1</v>
      </c>
      <c r="E155" s="82">
        <v>30</v>
      </c>
      <c r="F155" s="119">
        <v>1.6335738681143723</v>
      </c>
      <c r="G155" s="82">
        <v>0</v>
      </c>
      <c r="H155" s="78">
        <v>22.2</v>
      </c>
      <c r="I155" s="79">
        <v>31.1</v>
      </c>
      <c r="J155" s="159">
        <f>H155/I155</f>
        <v>0.7138263665594855</v>
      </c>
      <c r="K155" s="158">
        <f>SQRT(POWER(F155,2)+POWER(H155,2))*1.96*SQRT(2)</f>
        <v>61.701632034474791</v>
      </c>
      <c r="L155" s="86">
        <v>27.9</v>
      </c>
      <c r="M155" s="74">
        <f>(L155-G155)/F155</f>
        <v>17.079117476459668</v>
      </c>
      <c r="N155" s="74">
        <f>SQRT(POWER(3,2)*POWER(F155,2)+POWER(G155,2))</f>
        <v>4.9007216043431168</v>
      </c>
      <c r="O155" s="73" t="str">
        <f>IF(M155&gt;=6,"13s(N2,R1)",(IF(M155&gt;=6,"13s(N2,R1)",IF(M155&gt;=5,"13s/22s/R4s(N2,R1)",IF(M155&gt;=4,"13s/22s/R4s/41s(N4,R1/N2,R2)",IF(M155&gt;=3,"13s/22s/R4s/41s/8x(N4R2/N2R4)",IF(M155&gt;=2,"13s/22s/R4s/41s/10x(N5R2/N2R5)","Unaceptable")))))))</f>
        <v>13s(N2,R1)</v>
      </c>
    </row>
    <row r="156" spans="1:17" ht="18">
      <c r="B156" s="72">
        <v>184</v>
      </c>
      <c r="C156" s="67" t="s">
        <v>38</v>
      </c>
      <c r="D156" s="68">
        <v>2</v>
      </c>
      <c r="E156" s="71">
        <v>30</v>
      </c>
      <c r="F156" s="122">
        <v>1.6335738681143723</v>
      </c>
      <c r="G156" s="71">
        <v>0</v>
      </c>
      <c r="H156" s="157">
        <v>22.2</v>
      </c>
      <c r="I156" s="137">
        <v>31.1</v>
      </c>
      <c r="J156" s="156">
        <f>H156/I156</f>
        <v>0.7138263665594855</v>
      </c>
      <c r="K156" s="155">
        <f>SQRT(POWER(F156,2)+POWER(H156,2))*1.96*SQRT(2)</f>
        <v>61.701632034474791</v>
      </c>
      <c r="L156" s="150">
        <v>27.9</v>
      </c>
      <c r="M156" s="106">
        <f>(L156-G156)/F156</f>
        <v>17.079117476459668</v>
      </c>
      <c r="N156" s="63">
        <f>SQRT(POWER(3,2)*POWER(F156,2)+POWER(G156,2))</f>
        <v>4.9007216043431168</v>
      </c>
      <c r="O156" s="154" t="str">
        <f>IF(M156&gt;=6,"13s(N2,R1)",(IF(M156&gt;=6,"13s(N2,R1)",IF(M156&gt;=5,"13s/22s/R4s(N2,R1)",IF(M156&gt;=4,"13s/22s/R4s/41s(N4,R1/N2,R2)",IF(M156&gt;=3,"13s/22s/R4s/41s/8x(N4R2/N2R4)",IF(M156&gt;=2,"13s/22s/R4s/41s/10x(N5R2/N2R5)","Unaceptable")))))))</f>
        <v>13s(N2,R1)</v>
      </c>
    </row>
    <row r="157" spans="1:17" ht="18">
      <c r="B157" s="83">
        <v>187</v>
      </c>
      <c r="C157" s="153" t="s">
        <v>37</v>
      </c>
      <c r="D157" s="79">
        <v>1</v>
      </c>
      <c r="E157" s="82">
        <v>30</v>
      </c>
      <c r="F157" s="119">
        <v>3</v>
      </c>
      <c r="G157" s="82">
        <v>0</v>
      </c>
      <c r="H157" s="118"/>
      <c r="I157" s="116"/>
      <c r="J157" s="117"/>
      <c r="K157" s="116"/>
      <c r="L157" s="115">
        <v>15</v>
      </c>
      <c r="M157" s="74">
        <f>(L157-G157)/F157</f>
        <v>5</v>
      </c>
      <c r="N157" s="74">
        <f>SQRT(POWER(3,2)*POWER(F157,2)+POWER(G157,2))</f>
        <v>9</v>
      </c>
      <c r="O157" s="154" t="str">
        <f>IF(M157&gt;=6,"13s(N2,R1)",(IF(M157&gt;=6,"13s(N2,R1)",IF(M157&gt;=5,"13s/22s/R4s(N2,R1)",IF(M157&gt;=4,"13s/22s/R4s/41s(N4,R1/N2,R2)",IF(M157&gt;=3,"13s/22s/R4s/41s/8x(N4R2/N2R4)",IF(M157&gt;=2,"13s/22s/R4s/41s/10x(N5R2/N2R5)","Unaceptable")))))))</f>
        <v>13s/22s/R4s(N2,R1)</v>
      </c>
    </row>
    <row r="158" spans="1:17" ht="18">
      <c r="B158" s="72">
        <v>188</v>
      </c>
      <c r="C158" s="152" t="s">
        <v>37</v>
      </c>
      <c r="D158" s="68">
        <v>2</v>
      </c>
      <c r="E158" s="71">
        <v>30</v>
      </c>
      <c r="F158" s="122">
        <v>3</v>
      </c>
      <c r="G158" s="71">
        <v>0</v>
      </c>
      <c r="H158" s="110"/>
      <c r="I158" s="108"/>
      <c r="J158" s="109"/>
      <c r="K158" s="108"/>
      <c r="L158" s="107">
        <v>15</v>
      </c>
      <c r="M158" s="63">
        <f>(L158-G158)/F158</f>
        <v>5</v>
      </c>
      <c r="N158" s="63">
        <f>SQRT(POWER(3,2)*POWER(F158,2)+POWER(G158,2))</f>
        <v>9</v>
      </c>
      <c r="O158" s="154" t="str">
        <f>IF(M158&gt;=6,"13s(N2,R1)",(IF(M158&gt;=6,"13s(N2,R1)",IF(M158&gt;=5,"13s/22s/R4s(N2,R1)",IF(M158&gt;=4,"13s/22s/R4s/41s(N4,R1/N2,R2)",IF(M158&gt;=3,"13s/22s/R4s/41s/8x(N4R2/N2R4)",IF(M158&gt;=2,"13s/22s/R4s/41s/10x(N5R2/N2R5)","Unaceptable")))))))</f>
        <v>13s/22s/R4s(N2,R1)</v>
      </c>
    </row>
    <row r="159" spans="1:17" ht="18">
      <c r="B159" s="83">
        <v>189</v>
      </c>
      <c r="C159" s="153" t="s">
        <v>36</v>
      </c>
      <c r="D159" s="79">
        <v>1</v>
      </c>
      <c r="E159" s="82">
        <v>30</v>
      </c>
      <c r="F159" s="119">
        <v>2</v>
      </c>
      <c r="G159" s="82">
        <v>0</v>
      </c>
      <c r="H159" s="118"/>
      <c r="I159" s="116"/>
      <c r="J159" s="117"/>
      <c r="K159" s="116"/>
      <c r="L159" s="115">
        <v>10</v>
      </c>
      <c r="M159" s="106">
        <f>(L159-G159)/F159</f>
        <v>5</v>
      </c>
      <c r="N159" s="74">
        <f>SQRT(POWER(3,2)*POWER(F159,2)+POWER(G159,2))</f>
        <v>6</v>
      </c>
      <c r="O159" s="96" t="str">
        <f>IF(M159&gt;=6,"13s(N2,R1)",(IF(M159&gt;=6,"13s(N2,R1)",IF(M159&gt;=5,"13s/22s/R4s(N2,R1)",IF(M159&gt;=4,"13s/22s/R4s/41s(N4,R1/N2,R2)",IF(M159&gt;=3,"13s/22s/R4s/41s/8x(N4R2/N2R4)",IF(M159&gt;=2,"13s/22s/R4s/41s/10x(N5R2/N2R5)","Unaceptable")))))))</f>
        <v>13s/22s/R4s(N2,R1)</v>
      </c>
    </row>
    <row r="160" spans="1:17" ht="18">
      <c r="A160" s="151"/>
      <c r="B160" s="72">
        <v>190</v>
      </c>
      <c r="C160" s="152" t="s">
        <v>36</v>
      </c>
      <c r="D160" s="68">
        <v>2</v>
      </c>
      <c r="E160" s="71">
        <v>30</v>
      </c>
      <c r="F160" s="122">
        <v>2.5</v>
      </c>
      <c r="G160" s="71">
        <v>0</v>
      </c>
      <c r="H160" s="110"/>
      <c r="I160" s="108"/>
      <c r="J160" s="109"/>
      <c r="K160" s="108"/>
      <c r="L160" s="107">
        <v>10</v>
      </c>
      <c r="M160" s="106">
        <f>(L160-G160)/F160</f>
        <v>4</v>
      </c>
      <c r="N160" s="63">
        <f>SQRT(POWER(3,2)*POWER(F160,2)+POWER(G160,2))</f>
        <v>7.5</v>
      </c>
      <c r="O160" s="88" t="str">
        <f>IF(M160&gt;=6,"13s(N2,R1)",(IF(M160&gt;=6,"13s(N2,R1)",IF(M160&gt;=5,"13s/22s/R4s(N2,R1)",IF(M160&gt;=4,"13s/22s/R4s/41s(N4,R1/N2,R2)",IF(M160&gt;=3,"13s/22s/R4s/41s/8x(N4R2/N2R4)",IF(M160&gt;=2,"13s/22s/R4s/41s/10x(N5R2/N2R5)","Unaceptable")))))))</f>
        <v>13s/22s/R4s/41s(N4,R1/N2,R2)</v>
      </c>
    </row>
    <row r="161" spans="1:17" ht="18">
      <c r="A161" s="151"/>
      <c r="B161" s="87">
        <v>195</v>
      </c>
      <c r="C161" s="41" t="s">
        <v>35</v>
      </c>
      <c r="D161" s="40">
        <v>1</v>
      </c>
      <c r="E161" s="42">
        <v>30</v>
      </c>
      <c r="F161" s="102">
        <v>1.8890261424536068</v>
      </c>
      <c r="G161" s="42">
        <v>0</v>
      </c>
      <c r="H161" s="97">
        <v>24</v>
      </c>
      <c r="I161" s="35">
        <v>73</v>
      </c>
      <c r="J161" s="60">
        <f>H161/I161</f>
        <v>0.32876712328767121</v>
      </c>
      <c r="K161" s="55">
        <f>SQRT(POWER(F161,2)+POWER(H161,2))*1.96*SQRT(2)</f>
        <v>66.730353533851741</v>
      </c>
      <c r="L161" s="86">
        <v>39</v>
      </c>
      <c r="M161" s="35">
        <f>(L161-G161)/F161</f>
        <v>20.645558641842783</v>
      </c>
      <c r="N161" s="35">
        <f>SQRT(POWER(3,2)*POWER(F161,2)+POWER(G161,2))</f>
        <v>5.6670784273608206</v>
      </c>
      <c r="O161" s="34" t="str">
        <f>IF(M161&gt;=6,"13s(N3,R1)",(IF(M161&gt;=6,"13s(N3,R1)",IF(M161&gt;=5,"13s/2of32s/R4s(N3,R1)",IF(M161&gt;=4,"13s/2of32s/R4s/31s(N3,R1)",IF(M161&gt;=3,"13s/2of32s/R4s/31s/6x(N6,R1/N3,R2)",IF(M161&gt;=2,"13s/2of32s/R4s/31s/12x(N6,R2)","Unaceptable")))))))</f>
        <v>13s(N3,R1)</v>
      </c>
    </row>
    <row r="162" spans="1:17" ht="18">
      <c r="B162" s="85">
        <v>196</v>
      </c>
      <c r="C162" s="16" t="s">
        <v>35</v>
      </c>
      <c r="D162" s="15">
        <v>2</v>
      </c>
      <c r="E162" s="17">
        <v>30</v>
      </c>
      <c r="F162" s="94">
        <v>1.8890261424536068</v>
      </c>
      <c r="G162" s="17">
        <v>0</v>
      </c>
      <c r="H162" s="89">
        <v>24</v>
      </c>
      <c r="I162" s="10">
        <v>73</v>
      </c>
      <c r="J162" s="56">
        <f>H162/I162</f>
        <v>0.32876712328767121</v>
      </c>
      <c r="K162" s="51">
        <f>SQRT(POWER(F162,2)+POWER(H162,2))*1.96*SQRT(2)</f>
        <v>66.730353533851741</v>
      </c>
      <c r="L162" s="84">
        <v>39</v>
      </c>
      <c r="M162" s="10">
        <f>(L162-G162)/F162</f>
        <v>20.645558641842783</v>
      </c>
      <c r="N162" s="10">
        <f>SQRT(POWER(3,2)*POWER(F162,2)+POWER(G162,2))</f>
        <v>5.6670784273608206</v>
      </c>
      <c r="O162" s="9" t="str">
        <f>IF(M162&gt;=6,"13s(N3,R1)",(IF(M162&gt;=6,"13s(N3,R1)",IF(M162&gt;=5,"13s/2of32s/R4s(N3,R1)",IF(M162&gt;=4,"13s/2of32s/R4s/31s(N3,R1)",IF(M162&gt;=3,"13s/2of32s/R4s/31s/6x(N6,R1/N3,R2)",IF(M162&gt;=2,"13s/2of32s/R4s/31s/12x(N6,R2)","Unaceptable")))))))</f>
        <v>13s(N3,R1)</v>
      </c>
      <c r="P162"/>
      <c r="Q162"/>
    </row>
    <row r="163" spans="1:17" ht="18">
      <c r="B163" s="87">
        <v>197</v>
      </c>
      <c r="C163" s="41" t="s">
        <v>34</v>
      </c>
      <c r="D163" s="40">
        <v>1</v>
      </c>
      <c r="E163" s="42">
        <v>30</v>
      </c>
      <c r="F163" s="102">
        <v>2.0382272967572712</v>
      </c>
      <c r="G163" s="42">
        <v>0</v>
      </c>
      <c r="H163" s="41">
        <v>14.2</v>
      </c>
      <c r="I163" s="35">
        <v>15</v>
      </c>
      <c r="J163" s="60">
        <f>H163/I163</f>
        <v>0.94666666666666666</v>
      </c>
      <c r="K163" s="55">
        <f>SQRT(POWER(F163,2)+POWER(H163,2))*1.96*SQRT(2)</f>
        <v>39.763793927735009</v>
      </c>
      <c r="L163" s="86">
        <v>16.899999999999999</v>
      </c>
      <c r="M163" s="35">
        <f>(L163-G163)/F163</f>
        <v>8.2915188246605993</v>
      </c>
      <c r="N163" s="35">
        <f>SQRT(POWER(3,2)*POWER(F163,2)+POWER(G163,2))</f>
        <v>6.1146818902718136</v>
      </c>
      <c r="O163" s="34" t="str">
        <f>IF(M163&gt;=6,"13s(N3,R1)",(IF(M163&gt;=6,"13s(N3,R1)",IF(M163&gt;=5,"13s/2of32s/R4s(N3,R1)",IF(M163&gt;=4,"13s/2of32s/R4s/31s(N3,R1)",IF(M163&gt;=3,"13s/2of32s/R4s/31s/6x(N6,R1/N3,R2)",IF(M163&gt;=2,"13s/2of32s/R4s/31s/12x(N6,R2)","Unaceptable")))))))</f>
        <v>13s(N3,R1)</v>
      </c>
      <c r="P163"/>
      <c r="Q163"/>
    </row>
    <row r="164" spans="1:17" ht="18">
      <c r="B164" s="85">
        <v>198</v>
      </c>
      <c r="C164" s="16" t="s">
        <v>34</v>
      </c>
      <c r="D164" s="15">
        <v>2</v>
      </c>
      <c r="E164" s="17">
        <v>30</v>
      </c>
      <c r="F164" s="94">
        <v>2.0382272967572712</v>
      </c>
      <c r="G164" s="17">
        <v>0</v>
      </c>
      <c r="H164" s="29">
        <v>14.2</v>
      </c>
      <c r="I164" s="23">
        <v>15</v>
      </c>
      <c r="J164" s="58">
        <f>H164/I164</f>
        <v>0.94666666666666666</v>
      </c>
      <c r="K164" s="53">
        <f>SQRT(POWER(F164,2)+POWER(H164,2))*1.96*SQRT(2)</f>
        <v>39.763793927735009</v>
      </c>
      <c r="L164" s="150">
        <v>16.899999999999999</v>
      </c>
      <c r="M164" s="23">
        <f>(L164-G164)/F164</f>
        <v>8.2915188246605993</v>
      </c>
      <c r="N164" s="10">
        <f>SQRT(POWER(3,2)*POWER(F164,2)+POWER(G164,2))</f>
        <v>6.1146818902718136</v>
      </c>
      <c r="O164" s="9" t="str">
        <f>IF(M164&gt;=6,"13s(N3,R1)",(IF(M164&gt;=6,"13s(N3,R1)",IF(M164&gt;=5,"13s/2of32s/R4s(N3,R1)",IF(M164&gt;=4,"13s/2of32s/R4s/31s(N3,R1)",IF(M164&gt;=3,"13s/2of32s/R4s/31s/6x(N6,R1/N3,R2)",IF(M164&gt;=2,"13s/2of32s/R4s/31s/12x(N6,R2)","Unaceptable")))))))</f>
        <v>13s(N3,R1)</v>
      </c>
      <c r="P164"/>
      <c r="Q164"/>
    </row>
    <row r="165" spans="1:17" ht="18">
      <c r="B165" s="87">
        <v>199</v>
      </c>
      <c r="C165" s="149" t="s">
        <v>33</v>
      </c>
      <c r="D165" s="40">
        <v>1</v>
      </c>
      <c r="E165" s="42">
        <v>30</v>
      </c>
      <c r="F165" s="102">
        <v>5</v>
      </c>
      <c r="G165" s="148">
        <v>0</v>
      </c>
      <c r="H165" s="147"/>
      <c r="I165" s="100"/>
      <c r="J165" s="100"/>
      <c r="K165" s="100"/>
      <c r="L165" s="146">
        <v>20</v>
      </c>
      <c r="M165" s="145">
        <f>(L165-G165)/F165</f>
        <v>4</v>
      </c>
      <c r="N165" s="145">
        <f>SQRT(POWER(3,2)*POWER(F165,2)+POWER(G165,2))</f>
        <v>15</v>
      </c>
      <c r="O165" s="144" t="str">
        <f>IF(M165&gt;=6,"13s(N3,R1)",(IF(M165&gt;=6,"13s(N3,R1)",IF(M165&gt;=5,"13s/2of32s/R4s(N3,R1)",IF(M165&gt;=4,"13s/2of32s/R4s/31s(N3,R1)",IF(M165&gt;=3,"13s/2of32s/R4s/31s/6x(N6,R1/N3,R2)",IF(M165&gt;=2,"13s/2of32s/R4s/31s/12x(N6,R2)","Unaceptable")))))))</f>
        <v>13s/2of32s/R4s/31s(N3,R1)</v>
      </c>
    </row>
    <row r="166" spans="1:17" ht="18">
      <c r="B166" s="85">
        <v>200</v>
      </c>
      <c r="C166" s="143" t="s">
        <v>33</v>
      </c>
      <c r="D166" s="15">
        <v>2</v>
      </c>
      <c r="E166" s="17">
        <v>30</v>
      </c>
      <c r="F166" s="94">
        <v>5</v>
      </c>
      <c r="G166" s="142">
        <v>0</v>
      </c>
      <c r="H166" s="141"/>
      <c r="I166" s="92"/>
      <c r="J166" s="92"/>
      <c r="K166" s="92"/>
      <c r="L166" s="140">
        <v>20</v>
      </c>
      <c r="M166" s="139">
        <f>(L166-G166)/F166</f>
        <v>4</v>
      </c>
      <c r="N166" s="139">
        <f>SQRT(POWER(3,2)*POWER(F166,2)+POWER(G166,2))</f>
        <v>15</v>
      </c>
      <c r="O166" s="138" t="str">
        <f>IF(M166&gt;=6,"13s(N3,R1)",(IF(M166&gt;=6,"13s(N3,R1)",IF(M166&gt;=5,"13s/2of32s/R4s(N3,R1)",IF(M166&gt;=4,"13s/2of32s/R4s/31s(N3,R1)",IF(M166&gt;=3,"13s/2of32s/R4s/31s/6x(N6,R1/N3,R2)",IF(M166&gt;=2,"13s/2of32s/R4s/31s/12x(N6,R2)","Unaceptable")))))))</f>
        <v>13s/2of32s/R4s/31s(N3,R1)</v>
      </c>
    </row>
    <row r="167" spans="1:17" ht="18">
      <c r="B167" s="83">
        <v>201</v>
      </c>
      <c r="C167" s="78" t="s">
        <v>32</v>
      </c>
      <c r="D167" s="79">
        <v>1</v>
      </c>
      <c r="E167" s="82">
        <v>30</v>
      </c>
      <c r="F167" s="119">
        <v>1.6551189609748056</v>
      </c>
      <c r="G167" s="82">
        <v>0</v>
      </c>
      <c r="H167" s="137">
        <v>21.1</v>
      </c>
      <c r="I167" s="137">
        <v>58.3</v>
      </c>
      <c r="J167" s="136">
        <f>H167/I167</f>
        <v>0.36192109777015441</v>
      </c>
      <c r="K167" s="133">
        <f>SQRT(POWER(F167,2)+POWER(H167,2))*1.96*SQRT(2)</f>
        <v>58.665875722875846</v>
      </c>
      <c r="L167" s="135">
        <v>32.9</v>
      </c>
      <c r="M167" s="106">
        <f>(L167-G167)/F167</f>
        <v>19.877725272764128</v>
      </c>
      <c r="N167" s="74">
        <f>SQRT(POWER(3,2)*POWER(F167,2)+POWER(G167,2))</f>
        <v>4.9653568829244161</v>
      </c>
      <c r="O167" s="73" t="str">
        <f>IF(M167&gt;=6,"13s(N2,R1)",(IF(M167&gt;=6,"13s(N2,R1)",IF(M167&gt;=5,"13s/22s/R4s(N2,R1)",IF(M167&gt;=4,"13s/22s/R4s/41s(N4,R1/N2,R2)",IF(M167&gt;=3,"13s/22s/R4s/41s/8x(N4R2/N2R4)",IF(M167&gt;=2,"13s/22s/R4s/41s/10x(N5R2/N2R5)","Unaceptable")))))))</f>
        <v>13s(N2,R1)</v>
      </c>
    </row>
    <row r="168" spans="1:17" ht="18">
      <c r="B168" s="72">
        <v>202</v>
      </c>
      <c r="C168" s="67" t="s">
        <v>32</v>
      </c>
      <c r="D168" s="68">
        <v>2</v>
      </c>
      <c r="E168" s="71">
        <v>30</v>
      </c>
      <c r="F168" s="122">
        <v>1.6551189609748056</v>
      </c>
      <c r="G168" s="71">
        <v>0</v>
      </c>
      <c r="H168" s="68">
        <v>21.1</v>
      </c>
      <c r="I168" s="68">
        <v>58.3</v>
      </c>
      <c r="J168" s="66">
        <f>H168/I168</f>
        <v>0.36192109777015441</v>
      </c>
      <c r="K168" s="65">
        <f>SQRT(POWER(F168,2)+POWER(H168,2))*1.96*SQRT(2)</f>
        <v>58.665875722875846</v>
      </c>
      <c r="L168" s="132">
        <v>32.9</v>
      </c>
      <c r="M168" s="63">
        <f>(L168-G168)/F168</f>
        <v>19.877725272764128</v>
      </c>
      <c r="N168" s="63">
        <f>SQRT(POWER(3,2)*POWER(F168,2)+POWER(G168,2))</f>
        <v>4.9653568829244161</v>
      </c>
      <c r="O168" s="62" t="str">
        <f>IF(M168&gt;=6,"13s(N2,R1)",(IF(M168&gt;=6,"13s(N2,R1)",IF(M168&gt;=5,"13s/22s/R4s(N2,R1)",IF(M168&gt;=4,"13s/22s/R4s/41s(N4,R1/N2,R2)",IF(M168&gt;=3,"13s/22s/R4s/41s/8x(N4R2/N2R4)",IF(M168&gt;=2,"13s/22s/R4s/41s/10x(N5R2/N2R5)","Unaceptable")))))))</f>
        <v>13s(N2,R1)</v>
      </c>
      <c r="P168"/>
      <c r="Q168"/>
    </row>
    <row r="169" spans="1:17" ht="18">
      <c r="B169" s="83">
        <v>203</v>
      </c>
      <c r="C169" s="78" t="s">
        <v>31</v>
      </c>
      <c r="D169" s="79">
        <v>1</v>
      </c>
      <c r="E169" s="82">
        <v>30</v>
      </c>
      <c r="F169" s="119">
        <v>2.5511069279467833</v>
      </c>
      <c r="G169" s="82">
        <v>0</v>
      </c>
      <c r="H169" s="79">
        <v>16.600000000000001</v>
      </c>
      <c r="I169" s="79">
        <v>23.2</v>
      </c>
      <c r="J169" s="77">
        <f>H169/I169</f>
        <v>0.71551724137931039</v>
      </c>
      <c r="K169" s="76">
        <f>SQRT(POWER(F169,2)+POWER(H169,2))*1.96*SQRT(2)</f>
        <v>46.55304483740057</v>
      </c>
      <c r="L169" s="134">
        <v>20.8</v>
      </c>
      <c r="M169" s="74">
        <f>(L169-G169)/F169</f>
        <v>8.1533234738774905</v>
      </c>
      <c r="N169" s="74">
        <f>SQRT(POWER(3,2)*POWER(F169,2)+POWER(G169,2))</f>
        <v>7.6533207838403499</v>
      </c>
      <c r="O169" s="73" t="str">
        <f>IF(M169&gt;=6,"13s(N2,R1)",(IF(M169&gt;=6,"13s(N2,R1)",IF(M169&gt;=5,"13s/22s/R4s(N2,R1)",IF(M169&gt;=4,"13s/22s/R4s/41s(N4,R1/N2,R2)",IF(M169&gt;=3,"13s/22s/R4s/41s/8x(N4R2/N2R4)",IF(M169&gt;=2,"13s/22s/R4s/41s/10x(N5R2/N2R5)","Unaceptable")))))))</f>
        <v>13s(N2,R1)</v>
      </c>
      <c r="P169"/>
      <c r="Q169"/>
    </row>
    <row r="170" spans="1:17" ht="18">
      <c r="B170" s="72">
        <v>204</v>
      </c>
      <c r="C170" s="67" t="s">
        <v>31</v>
      </c>
      <c r="D170" s="68">
        <v>2</v>
      </c>
      <c r="E170" s="71">
        <v>30</v>
      </c>
      <c r="F170" s="122">
        <v>2.5511069279467833</v>
      </c>
      <c r="G170" s="71">
        <v>0</v>
      </c>
      <c r="H170" s="68">
        <v>16.600000000000001</v>
      </c>
      <c r="I170" s="68">
        <v>23.2</v>
      </c>
      <c r="J170" s="66">
        <f>H170/I170</f>
        <v>0.71551724137931039</v>
      </c>
      <c r="K170" s="133">
        <f>SQRT(POWER(F170,2)+POWER(H170,2))*1.96*SQRT(2)</f>
        <v>46.55304483740057</v>
      </c>
      <c r="L170" s="132">
        <v>20.8</v>
      </c>
      <c r="M170" s="106">
        <f>(L170-G170)/F170</f>
        <v>8.1533234738774905</v>
      </c>
      <c r="N170" s="63">
        <f>SQRT(POWER(3,2)*POWER(F170,2)+POWER(G170,2))</f>
        <v>7.6533207838403499</v>
      </c>
      <c r="O170" s="62" t="str">
        <f>IF(M170&gt;=6,"13s(N2,R1)",(IF(M170&gt;=6,"13s(N2,R1)",IF(M170&gt;=5,"13s/22s/R4s(N2,R1)",IF(M170&gt;=4,"13s/22s/R4s/41s(N4,R1/N2,R2)",IF(M170&gt;=3,"13s/22s/R4s/41s/8x(N4R2/N2R4)",IF(M170&gt;=2,"13s/22s/R4s/41s/10x(N5R2/N2R5)","Unaceptable")))))))</f>
        <v>13s(N2,R1)</v>
      </c>
      <c r="P170"/>
      <c r="Q170"/>
    </row>
    <row r="171" spans="1:17" ht="18">
      <c r="B171" s="83">
        <v>205</v>
      </c>
      <c r="C171" s="131" t="s">
        <v>30</v>
      </c>
      <c r="D171" s="79">
        <v>1</v>
      </c>
      <c r="E171" s="82">
        <v>30</v>
      </c>
      <c r="F171" s="119">
        <v>2.1</v>
      </c>
      <c r="G171" s="130">
        <v>0</v>
      </c>
      <c r="H171" s="118"/>
      <c r="I171" s="116"/>
      <c r="J171" s="117"/>
      <c r="K171" s="116"/>
      <c r="L171" s="115">
        <v>10</v>
      </c>
      <c r="M171" s="74">
        <f>(L171-G171)/F171</f>
        <v>4.7619047619047619</v>
      </c>
      <c r="N171" s="129">
        <f>SQRT(POWER(3,2)*POWER(F171,2)+POWER(G171,2))</f>
        <v>6.3</v>
      </c>
      <c r="O171" s="128" t="str">
        <f>IF(M171&gt;=6,"13s(N2,R1)",(IF(M171&gt;=6,"13s(N2,R1)",IF(M171&gt;=5,"13s/22s/R4s(N2,R1)",IF(M171&gt;=4,"13s/22s/R4s/41s(N4,R1/N2,R2)",IF(M171&gt;=3,"13s/22s/R4s/41s/8x(N4R2/N2R4)",IF(M171&gt;=2,"13s/22s/R4s/41s/10x(N5R2/N2R5)","Unaceptable")))))))</f>
        <v>13s/22s/R4s/41s(N4,R1/N2,R2)</v>
      </c>
      <c r="P171"/>
      <c r="Q171"/>
    </row>
    <row r="172" spans="1:17" ht="18">
      <c r="B172" s="72">
        <v>206</v>
      </c>
      <c r="C172" s="127" t="s">
        <v>30</v>
      </c>
      <c r="D172" s="68">
        <v>2</v>
      </c>
      <c r="E172" s="71">
        <v>30</v>
      </c>
      <c r="F172" s="122">
        <v>2</v>
      </c>
      <c r="G172" s="126">
        <v>0</v>
      </c>
      <c r="H172" s="110"/>
      <c r="I172" s="108"/>
      <c r="J172" s="109"/>
      <c r="K172" s="108"/>
      <c r="L172" s="107">
        <v>10</v>
      </c>
      <c r="M172" s="63">
        <f>(L172-G172)/F172</f>
        <v>5</v>
      </c>
      <c r="N172" s="125">
        <f>SQRT(POWER(3,2)*POWER(F172,2)+POWER(G172,2))</f>
        <v>6</v>
      </c>
      <c r="O172" s="124" t="str">
        <f>IF(M172&gt;=6,"13s(N2,R1)",(IF(M172&gt;=6,"13s(N2,R1)",IF(M172&gt;=5,"13s/22s/R4s(N2,R1)",IF(M172&gt;=4,"13s/22s/R4s/41s(N4,R1/N2,R2)",IF(M172&gt;=3,"13s/22s/R4s/41s/8x(N4R2/N2R4)",IF(M172&gt;=2,"13s/22s/R4s/41s/10x(N5R2/N2R5)","Unaceptable")))))))</f>
        <v>13s/22s/R4s(N2,R1)</v>
      </c>
      <c r="P172"/>
      <c r="Q172"/>
    </row>
    <row r="173" spans="1:17" ht="18">
      <c r="B173" s="83">
        <v>209</v>
      </c>
      <c r="C173" s="120" t="s">
        <v>29</v>
      </c>
      <c r="D173" s="79">
        <v>1</v>
      </c>
      <c r="E173" s="82">
        <v>30</v>
      </c>
      <c r="F173" s="119">
        <v>4</v>
      </c>
      <c r="G173" s="82">
        <v>0</v>
      </c>
      <c r="H173" s="118"/>
      <c r="I173" s="116"/>
      <c r="J173" s="117"/>
      <c r="K173" s="116"/>
      <c r="L173" s="115">
        <v>20</v>
      </c>
      <c r="M173" s="74">
        <f>(L173-G173)/F173</f>
        <v>5</v>
      </c>
      <c r="N173" s="121">
        <f>SQRT(POWER(3,2)*POWER(F173,2)+POWER(G173,2))</f>
        <v>12</v>
      </c>
      <c r="O173" s="96" t="str">
        <f>IF(M173&gt;=6,"13s(N2,R1)",(IF(M173&gt;=6,"13s(N2,R1)",IF(M173&gt;=5,"13s/22s/R4s(N2,R1)",IF(M173&gt;=4,"13s/22s/R4s/41s(N4,R1/N2,R2)",IF(M173&gt;=3,"13s/22s/R4s/41s/8x(N4R2/N2R4)",IF(M173&gt;=2,"13s/22s/R4s/41s/10x(N5R2/N2R5)","Unaceptable")))))))</f>
        <v>13s/22s/R4s(N2,R1)</v>
      </c>
      <c r="P173"/>
      <c r="Q173"/>
    </row>
    <row r="174" spans="1:17" ht="18">
      <c r="B174" s="72">
        <v>210</v>
      </c>
      <c r="C174" s="123" t="s">
        <v>29</v>
      </c>
      <c r="D174" s="68">
        <v>2</v>
      </c>
      <c r="E174" s="71">
        <v>30</v>
      </c>
      <c r="F174" s="122">
        <v>3.5</v>
      </c>
      <c r="G174" s="71">
        <v>0</v>
      </c>
      <c r="H174" s="110"/>
      <c r="I174" s="108"/>
      <c r="J174" s="109"/>
      <c r="K174" s="108"/>
      <c r="L174" s="107">
        <v>20</v>
      </c>
      <c r="M174" s="63">
        <f>(L174-G174)/F174</f>
        <v>5.7142857142857144</v>
      </c>
      <c r="N174" s="121">
        <f>SQRT(POWER(3,2)*POWER(F174,2)+POWER(G174,2))</f>
        <v>10.5</v>
      </c>
      <c r="O174" s="88" t="str">
        <f>IF(M174&gt;=6,"13s(N2,R1)",(IF(M174&gt;=6,"13s(N2,R1)",IF(M174&gt;=5,"13s/22s/R4s(N2,R1)",IF(M174&gt;=4,"13s/22s/R4s/41s(N4,R1/N2,R2)",IF(M174&gt;=3,"13s/22s/R4s/41s/8x(N4R2/N2R4)",IF(M174&gt;=2,"13s/22s/R4s/41s/10x(N5R2/N2R5)","Unaceptable")))))))</f>
        <v>13s/22s/R4s(N2,R1)</v>
      </c>
      <c r="P174"/>
      <c r="Q174"/>
    </row>
    <row r="175" spans="1:17" ht="18">
      <c r="B175" s="83">
        <v>211</v>
      </c>
      <c r="C175" s="120" t="s">
        <v>28</v>
      </c>
      <c r="D175" s="79">
        <v>1</v>
      </c>
      <c r="E175" s="82">
        <v>30</v>
      </c>
      <c r="F175" s="119">
        <v>5</v>
      </c>
      <c r="G175" s="82">
        <v>0</v>
      </c>
      <c r="H175" s="118"/>
      <c r="I175" s="116"/>
      <c r="J175" s="117"/>
      <c r="K175" s="116"/>
      <c r="L175" s="115">
        <v>20</v>
      </c>
      <c r="M175" s="106">
        <f>(L175-G175)/F175</f>
        <v>4</v>
      </c>
      <c r="N175" s="114">
        <f>SQRT(POWER(3,2)*POWER(F175,2)+POWER(G175,2))</f>
        <v>15</v>
      </c>
      <c r="O175" s="104" t="str">
        <f>IF(M175&gt;=6,"13s(N2,R1)",(IF(M175&gt;=6,"13s(N2,R1)",IF(M175&gt;=5,"13s/22s/R4s(N2,R1)",IF(M175&gt;=4,"13s/22s/R4s/41s(N4,R1/N2,R2)",IF(M175&gt;=3,"13s/22s/R4s/41s/8x(N4R2/N2R4)",IF(M175&gt;=2,"13s/22s/R4s/41s/10x(N5R2/N2R5)","Unaceptable")))))))</f>
        <v>13s/22s/R4s/41s(N4,R1/N2,R2)</v>
      </c>
      <c r="P175"/>
      <c r="Q175"/>
    </row>
    <row r="176" spans="1:17" ht="18">
      <c r="B176" s="72">
        <v>212</v>
      </c>
      <c r="C176" s="113" t="s">
        <v>28</v>
      </c>
      <c r="D176" s="68">
        <v>2</v>
      </c>
      <c r="E176" s="71">
        <v>30</v>
      </c>
      <c r="F176" s="112">
        <v>5</v>
      </c>
      <c r="G176" s="111">
        <v>0</v>
      </c>
      <c r="H176" s="110"/>
      <c r="I176" s="108"/>
      <c r="J176" s="109"/>
      <c r="K176" s="108"/>
      <c r="L176" s="107">
        <v>20</v>
      </c>
      <c r="M176" s="106">
        <f>(L176-G176)/F176</f>
        <v>4</v>
      </c>
      <c r="N176" s="105">
        <f>SQRT(POWER(3,2)*POWER(F176,2)+POWER(G176,2))</f>
        <v>15</v>
      </c>
      <c r="O176" s="104" t="str">
        <f>IF(M176&gt;=6,"13s(N2,R1)",(IF(M176&gt;=6,"13s(N2,R1)",IF(M176&gt;=5,"13s/22s/R4s(N2,R1)",IF(M176&gt;=4,"13s/22s/R4s/41s(N4,R1/N2,R2)",IF(M176&gt;=3,"13s/22s/R4s/41s/8x(N4R2/N2R4)",IF(M176&gt;=2,"13s/22s/R4s/41s/10x(N5R2/N2R5)","Unaceptable")))))))</f>
        <v>13s/22s/R4s/41s(N4,R1/N2,R2)</v>
      </c>
      <c r="P176"/>
      <c r="Q176"/>
    </row>
    <row r="177" spans="2:27" ht="18">
      <c r="B177" s="87">
        <v>213</v>
      </c>
      <c r="C177" s="41" t="s">
        <v>27</v>
      </c>
      <c r="D177" s="40">
        <v>1</v>
      </c>
      <c r="E177" s="42">
        <v>30</v>
      </c>
      <c r="F177" s="102">
        <v>2.8657045460039714</v>
      </c>
      <c r="G177" s="42">
        <v>0</v>
      </c>
      <c r="H177" s="40">
        <v>25.9</v>
      </c>
      <c r="I177" s="41">
        <v>23.8</v>
      </c>
      <c r="J177" s="39">
        <f>H177/I177</f>
        <v>1.088235294117647</v>
      </c>
      <c r="K177" s="38">
        <f>SQRT(POWER(F177,2)+POWER(H177,2))*1.96*SQRT(2)</f>
        <v>72.229245099098534</v>
      </c>
      <c r="L177" s="86">
        <v>30.2</v>
      </c>
      <c r="M177" s="35">
        <f>(L177-G177)/F177</f>
        <v>10.538420662420286</v>
      </c>
      <c r="N177" s="36">
        <f>SQRT(POWER(3,2)*POWER(F177,2)+POWER(G177,2))</f>
        <v>8.5971136380119137</v>
      </c>
      <c r="O177" s="96" t="str">
        <f>IF(M177&gt;=6,"13s(N2,R1)",(IF(M177&gt;=6,"13s(N2,R1)",IF(M177&gt;=5,"13s/22s/R4s(N2,R1)",IF(M177&gt;=4,"13s/22s/R4s/41s(N4,R1/N2,R2)",IF(M177&gt;=3,"13s/22s/R4s/41s/8x(N4R2/N2R4)",IF(M177&gt;=2,"13s/22s/R4s/41s/10x(N5R2/N2R5)","Unaceptable")))))))</f>
        <v>13s(N2,R1)</v>
      </c>
      <c r="P177"/>
      <c r="Q177"/>
    </row>
    <row r="178" spans="2:27" ht="18">
      <c r="B178" s="85">
        <v>214</v>
      </c>
      <c r="C178" s="16" t="s">
        <v>27</v>
      </c>
      <c r="D178" s="15">
        <v>2</v>
      </c>
      <c r="E178" s="17">
        <v>30</v>
      </c>
      <c r="F178" s="94">
        <v>2.8657045460039714</v>
      </c>
      <c r="G178" s="17">
        <v>0</v>
      </c>
      <c r="H178" s="15">
        <v>25.9</v>
      </c>
      <c r="I178" s="16">
        <v>23.8</v>
      </c>
      <c r="J178" s="14">
        <f>H178/I178</f>
        <v>1.088235294117647</v>
      </c>
      <c r="K178" s="13">
        <f>SQRT(POWER(F178,2)+POWER(H178,2))*1.96*SQRT(2)</f>
        <v>72.229245099098534</v>
      </c>
      <c r="L178" s="84">
        <v>30.2</v>
      </c>
      <c r="M178" s="10">
        <f>(L178-G178)/F178</f>
        <v>10.538420662420286</v>
      </c>
      <c r="N178" s="11">
        <f>SQRT(POWER(3,2)*POWER(F178,2)+POWER(G178,2))</f>
        <v>8.5971136380119137</v>
      </c>
      <c r="O178" s="104" t="str">
        <f>IF(M178&gt;=6,"13s(N2,R1)",(IF(M178&gt;=6,"13s(N2,R1)",IF(M178&gt;=5,"13s/22s/R4s(N2,R1)",IF(M178&gt;=4,"13s/22s/R4s/41s(N4,R1/N2,R2)",IF(M178&gt;=3,"13s/22s/R4s/41s/8x(N4R2/N2R4)",IF(M178&gt;=2,"13s/22s/R4s/41s/10x(N5R2/N2R5)","Unaceptable")))))))</f>
        <v>13s(N2,R1)</v>
      </c>
      <c r="P178"/>
      <c r="Q178"/>
    </row>
    <row r="179" spans="2:27" ht="18">
      <c r="B179" s="87">
        <v>215</v>
      </c>
      <c r="C179" s="41" t="s">
        <v>26</v>
      </c>
      <c r="D179" s="40">
        <v>1</v>
      </c>
      <c r="E179" s="42">
        <v>30</v>
      </c>
      <c r="F179" s="102">
        <v>1.9768847255084796</v>
      </c>
      <c r="G179" s="42">
        <v>0</v>
      </c>
      <c r="H179" s="40">
        <v>6.35</v>
      </c>
      <c r="I179" s="41">
        <v>30.9</v>
      </c>
      <c r="J179" s="39">
        <f>H179/I179</f>
        <v>0.20550161812297735</v>
      </c>
      <c r="K179" s="38">
        <f>SQRT(POWER(F179,2)+POWER(H179,2))*1.96*SQRT(2)</f>
        <v>18.434542037928249</v>
      </c>
      <c r="L179" s="86">
        <v>13.13</v>
      </c>
      <c r="M179" s="35">
        <f>(L179-G179)/F179</f>
        <v>6.6417630884485686</v>
      </c>
      <c r="N179" s="36">
        <f>SQRT(POWER(3,2)*POWER(F179,2)+POWER(G179,2))</f>
        <v>5.9306541765254384</v>
      </c>
      <c r="O179" s="96" t="str">
        <f>IF(M179&gt;=6,"13s(N2,R1)",(IF(M179&gt;=6,"13s(N2,R1)",IF(M179&gt;=5,"13s/22s/R4s(N2,R1)",IF(M179&gt;=4,"13s/22s/R4s/41s(N4,R1/N2,R2)",IF(M179&gt;=3,"13s/22s/R4s/41s/8x(N4R2/N2R4)",IF(M179&gt;=2,"13s/22s/R4s/41s/10x(N5R2/N2R5)","Unaceptable")))))))</f>
        <v>13s(N2,R1)</v>
      </c>
      <c r="P179"/>
      <c r="Q179"/>
    </row>
    <row r="180" spans="2:27" ht="18">
      <c r="B180" s="85">
        <v>216</v>
      </c>
      <c r="C180" s="16" t="s">
        <v>26</v>
      </c>
      <c r="D180" s="15">
        <v>2</v>
      </c>
      <c r="E180" s="17">
        <v>30</v>
      </c>
      <c r="F180" s="94">
        <v>1.9768847255084796</v>
      </c>
      <c r="G180" s="17">
        <v>0</v>
      </c>
      <c r="H180" s="15">
        <v>6.35</v>
      </c>
      <c r="I180" s="16">
        <v>30.9</v>
      </c>
      <c r="J180" s="14">
        <f>H180/I180</f>
        <v>0.20550161812297735</v>
      </c>
      <c r="K180" s="13">
        <f>SQRT(POWER(F180,2)+POWER(H180,2))*1.96*SQRT(2)</f>
        <v>18.434542037928249</v>
      </c>
      <c r="L180" s="84">
        <v>13.13</v>
      </c>
      <c r="M180" s="10">
        <f>(L180-G180)/F180</f>
        <v>6.6417630884485686</v>
      </c>
      <c r="N180" s="11">
        <f>SQRT(POWER(3,2)*POWER(F180,2)+POWER(G180,2))</f>
        <v>5.9306541765254384</v>
      </c>
      <c r="O180" s="88" t="str">
        <f>IF(M180&gt;=6,"13s(N2,R1)",(IF(M180&gt;=6,"13s(N2,R1)",IF(M180&gt;=5,"13s/22s/R4s(N2,R1)",IF(M180&gt;=4,"13s/22s/R4s/41s(N4,R1/N2,R2)",IF(M180&gt;=3,"13s/22s/R4s/41s/8x(N4R2/N2R4)",IF(M180&gt;=2,"13s/22s/R4s/41s/10x(N5R2/N2R5)","Unaceptable")))))))</f>
        <v>13s(N2,R1)</v>
      </c>
      <c r="P180"/>
      <c r="Q180"/>
    </row>
    <row r="181" spans="2:27" ht="18">
      <c r="B181" s="87">
        <v>219</v>
      </c>
      <c r="C181" s="103" t="s">
        <v>25</v>
      </c>
      <c r="D181" s="40">
        <v>1</v>
      </c>
      <c r="E181" s="42">
        <v>30</v>
      </c>
      <c r="F181" s="102">
        <v>3.2</v>
      </c>
      <c r="G181" s="42">
        <v>0</v>
      </c>
      <c r="H181" s="101"/>
      <c r="I181" s="99"/>
      <c r="J181" s="100"/>
      <c r="K181" s="99"/>
      <c r="L181" s="98">
        <v>15</v>
      </c>
      <c r="M181" s="35">
        <f>(L181-G181)/F181</f>
        <v>4.6875</v>
      </c>
      <c r="N181" s="97">
        <f>SQRT(POWER(3,2)*POWER(F181,2)+POWER(G181,2))</f>
        <v>9.6000000000000014</v>
      </c>
      <c r="O181" s="96" t="str">
        <f>IF(M181&gt;=6,"13s(N2,R1)",(IF(M181&gt;=6,"13s(N2,R1)",IF(M181&gt;=5,"13s/22s/R4s(N2,R1)",IF(M181&gt;=4,"13s/22s/R4s/41s(N4,R1/N2,R2)",IF(M181&gt;=3,"13s/22s/R4s/41s/8x(N4R2/N2R4)",IF(M181&gt;=2,"13s/22s/R4s/41s/10x(N5R2/N2R5)","Unaceptable")))))))</f>
        <v>13s/22s/R4s/41s(N4,R1/N2,R2)</v>
      </c>
      <c r="P181"/>
      <c r="Q181"/>
      <c r="R181"/>
      <c r="S181"/>
      <c r="T181"/>
      <c r="U181"/>
      <c r="V181"/>
      <c r="W181"/>
      <c r="X181"/>
      <c r="Y181"/>
      <c r="Z181"/>
    </row>
    <row r="182" spans="2:27" ht="18">
      <c r="B182" s="85">
        <v>220</v>
      </c>
      <c r="C182" s="95" t="s">
        <v>25</v>
      </c>
      <c r="D182" s="15">
        <v>2</v>
      </c>
      <c r="E182" s="17">
        <v>30</v>
      </c>
      <c r="F182" s="94">
        <v>3.5</v>
      </c>
      <c r="G182" s="17">
        <v>0</v>
      </c>
      <c r="H182" s="93"/>
      <c r="I182" s="91"/>
      <c r="J182" s="92"/>
      <c r="K182" s="91"/>
      <c r="L182" s="90">
        <v>15</v>
      </c>
      <c r="M182" s="23">
        <f>(L182-G182)/F182</f>
        <v>4.2857142857142856</v>
      </c>
      <c r="N182" s="89">
        <f>SQRT(POWER(3,2)*POWER(F182,2)+POWER(G182,2))</f>
        <v>10.5</v>
      </c>
      <c r="O182" s="104" t="str">
        <f>IF(M182&gt;=6,"13s(N2,R1)",(IF(M182&gt;=6,"13s(N2,R1)",IF(M182&gt;=5,"13s/22s/R4s(N2,R1)",IF(M182&gt;=4,"13s/22s/R4s/41s(N4,R1/N2,R2)",IF(M182&gt;=3,"13s/22s/R4s/41s/8x(N4R2/N2R4)",IF(M182&gt;=2,"13s/22s/R4s/41s/10x(N5R2/N2R5)","Unaceptable")))))))</f>
        <v>13s/22s/R4s/41s(N4,R1/N2,R2)</v>
      </c>
      <c r="P182"/>
      <c r="Q182"/>
      <c r="R182"/>
      <c r="S182"/>
      <c r="T182"/>
      <c r="U182"/>
      <c r="V182"/>
      <c r="W182"/>
      <c r="X182"/>
      <c r="Y182"/>
      <c r="Z182"/>
    </row>
    <row r="183" spans="2:27" ht="18">
      <c r="B183" s="87">
        <v>221</v>
      </c>
      <c r="C183" s="103" t="s">
        <v>24</v>
      </c>
      <c r="D183" s="40">
        <v>1</v>
      </c>
      <c r="E183" s="42">
        <v>30</v>
      </c>
      <c r="F183" s="102">
        <v>1.9768847255084796</v>
      </c>
      <c r="G183" s="42">
        <v>0</v>
      </c>
      <c r="H183" s="101"/>
      <c r="I183" s="99"/>
      <c r="J183" s="100"/>
      <c r="K183" s="99"/>
      <c r="L183" s="98">
        <v>10</v>
      </c>
      <c r="M183" s="35">
        <f>(L183-G183)/F183</f>
        <v>5.0584638906691302</v>
      </c>
      <c r="N183" s="97">
        <f>SQRT(POWER(3,2)*POWER(F183,2)+POWER(G183,2))</f>
        <v>5.9306541765254384</v>
      </c>
      <c r="O183" s="96" t="str">
        <f>IF(M183&gt;=6,"13s(N2,R1)",(IF(M183&gt;=6,"13s(N2,R1)",IF(M183&gt;=5,"13s/22s/R4s(N2,R1)",IF(M183&gt;=4,"13s/22s/R4s/41s(N4,R1/N2,R2)",IF(M183&gt;=3,"13s/22s/R4s/41s/8x(N4R2/N2R4)",IF(M183&gt;=2,"13s/22s/R4s/41s/10x(N5R2/N2R5)","Unaceptable")))))))</f>
        <v>13s/22s/R4s(N2,R1)</v>
      </c>
    </row>
    <row r="184" spans="2:27" ht="18">
      <c r="B184" s="85">
        <v>222</v>
      </c>
      <c r="C184" s="95" t="s">
        <v>24</v>
      </c>
      <c r="D184" s="15">
        <v>2</v>
      </c>
      <c r="E184" s="17">
        <v>30</v>
      </c>
      <c r="F184" s="94">
        <v>1.9768847255084796</v>
      </c>
      <c r="G184" s="17">
        <v>0</v>
      </c>
      <c r="H184" s="93"/>
      <c r="I184" s="91"/>
      <c r="J184" s="92"/>
      <c r="K184" s="91"/>
      <c r="L184" s="90">
        <v>10</v>
      </c>
      <c r="M184" s="10">
        <f>(L184-G184)/F184</f>
        <v>5.0584638906691302</v>
      </c>
      <c r="N184" s="89">
        <f>SQRT(POWER(3,2)*POWER(F184,2)+POWER(G184,2))</f>
        <v>5.9306541765254384</v>
      </c>
      <c r="O184" s="88" t="str">
        <f>IF(M184&gt;=6,"13s(N2,R1)",(IF(M184&gt;=6,"13s(N2,R1)",IF(M184&gt;=5,"13s/22s/R4s(N2,R1)",IF(M184&gt;=4,"13s/22s/R4s/41s(N4,R1/N2,R2)",IF(M184&gt;=3,"13s/22s/R4s/41s/8x(N4R2/N2R4)",IF(M184&gt;=2,"13s/22s/R4s/41s/10x(N5R2/N2R5)","Unaceptable")))))))</f>
        <v>13s/22s/R4s(N2,R1)</v>
      </c>
    </row>
    <row r="185" spans="2:27" ht="18">
      <c r="B185" s="87">
        <v>223</v>
      </c>
      <c r="C185" s="41" t="s">
        <v>23</v>
      </c>
      <c r="D185" s="40">
        <v>1</v>
      </c>
      <c r="E185" s="42">
        <v>30</v>
      </c>
      <c r="F185" s="43">
        <v>3.2304134690308177</v>
      </c>
      <c r="G185" s="44">
        <v>0</v>
      </c>
      <c r="H185" s="40">
        <v>7.4</v>
      </c>
      <c r="I185" s="41">
        <v>57.3</v>
      </c>
      <c r="J185" s="39">
        <f>H185/I185</f>
        <v>0.12914485165794068</v>
      </c>
      <c r="K185" s="38">
        <f>SQRT(POWER(F185,2)+POWER(H185,2))*1.96*SQRT(2)</f>
        <v>22.381032426969448</v>
      </c>
      <c r="L185" s="86">
        <v>20.5</v>
      </c>
      <c r="M185" s="23">
        <f>(L185-G185)/F185</f>
        <v>6.3459368890479428</v>
      </c>
      <c r="N185" s="35">
        <f>SQRT(POWER(3,2)*POWER(F185,2)+POWER(G185,2))</f>
        <v>9.6912404070924527</v>
      </c>
      <c r="O185" s="22" t="str">
        <f>IF(M185&gt;=6,"13s(N3,R1)",(IF(M185&gt;=6,"13s(N3,R1)",IF(M185&gt;=5,"13s/2of32s/R4s(N3,R1)",IF(M185&gt;=4,"13s/2of32s/R4s/31s(N3,R1)",IF(M185&gt;=3,"13s/2of32s/R4s/31s/6x(N6,R1/N3,R2)",IF(M185&gt;=2,"13s/2of32s/R4s/31s/12x(N6,R2)","Unaceptable")))))))</f>
        <v>13s(N3,R1)</v>
      </c>
    </row>
    <row r="186" spans="2:27" ht="18">
      <c r="B186" s="85">
        <v>224</v>
      </c>
      <c r="C186" s="16" t="s">
        <v>23</v>
      </c>
      <c r="D186" s="15">
        <v>2</v>
      </c>
      <c r="E186" s="17">
        <v>30</v>
      </c>
      <c r="F186" s="46">
        <v>3.2304134690308177</v>
      </c>
      <c r="G186" s="19">
        <v>0</v>
      </c>
      <c r="H186" s="15">
        <v>7.4</v>
      </c>
      <c r="I186" s="16">
        <v>57.3</v>
      </c>
      <c r="J186" s="14">
        <f>H186/I186</f>
        <v>0.12914485165794068</v>
      </c>
      <c r="K186" s="13">
        <f>SQRT(POWER(F186,2)+POWER(H186,2))*1.96*SQRT(2)</f>
        <v>22.381032426969448</v>
      </c>
      <c r="L186" s="84">
        <v>20.5</v>
      </c>
      <c r="M186" s="10">
        <f>(L186-G186)/F186</f>
        <v>6.3459368890479428</v>
      </c>
      <c r="N186" s="10">
        <f>SQRT(POWER(3,2)*POWER(F186,2)+POWER(G186,2))</f>
        <v>9.6912404070924527</v>
      </c>
      <c r="O186" s="9" t="str">
        <f>IF(M186&gt;=6,"13s(N3,R1)",(IF(M186&gt;=6,"13s(N3,R1)",IF(M186&gt;=5,"13s/2of32s/R4s(N3,R1)",IF(M186&gt;=4,"13s/2of32s/R4s/31s(N3,R1)",IF(M186&gt;=3,"13s/2of32s/R4s/31s/6x(N6,R1/N3,R2)",IF(M186&gt;=2,"13s/2of32s/R4s/31s/12x(N6,R2)","Unaceptable")))))))</f>
        <v>13s(N3,R1)</v>
      </c>
      <c r="P186"/>
      <c r="Q186"/>
    </row>
    <row r="187" spans="2:27" ht="18">
      <c r="B187" s="83">
        <v>225</v>
      </c>
      <c r="C187" s="78" t="s">
        <v>22</v>
      </c>
      <c r="D187" s="79">
        <v>1</v>
      </c>
      <c r="E187" s="82">
        <v>30</v>
      </c>
      <c r="F187" s="81">
        <v>2.4328193109369876</v>
      </c>
      <c r="G187" s="80">
        <v>0</v>
      </c>
      <c r="H187" s="79">
        <v>2.7</v>
      </c>
      <c r="I187" s="78">
        <v>8.6</v>
      </c>
      <c r="J187" s="77">
        <f>H187/I187</f>
        <v>0.31395348837209308</v>
      </c>
      <c r="K187" s="76">
        <f>SQRT(POWER(F187,2)+POWER(H187,2))*1.96*SQRT(2)</f>
        <v>10.073946139066289</v>
      </c>
      <c r="L187" s="75">
        <v>4.5</v>
      </c>
      <c r="M187" s="74">
        <f>(L187-G187)/F187</f>
        <v>1.8497058041958936</v>
      </c>
      <c r="N187" s="74">
        <f>SQRT(POWER(3,2)*POWER(F187,2)+POWER(G187,2))</f>
        <v>7.2984579328109627</v>
      </c>
      <c r="O187" s="73" t="str">
        <f>IF(M187&gt;=6,"13s(N2,R1)",(IF(M187&gt;=6,"13s(N2,R1)",IF(M187&gt;=5,"13s/22s/R4s(N2,R1)",IF(M187&gt;=4,"13s/22s/R4s/41s(N4,R1/N2,R2)",IF(M187&gt;=3,"13s/22s/R4s/41s/8x(N4R2/N2R4)",IF(M187&gt;=2,"13s/22s/R4s/41s/10x(N5R2/N2R5)","Unaceptable")))))))</f>
        <v>Unaceptable</v>
      </c>
      <c r="P187"/>
      <c r="Q187"/>
      <c r="R187"/>
      <c r="S187"/>
      <c r="T187"/>
      <c r="U187"/>
      <c r="V187"/>
      <c r="W187"/>
      <c r="X187"/>
      <c r="Y187"/>
      <c r="Z187"/>
      <c r="AA187"/>
    </row>
    <row r="188" spans="2:27" ht="18">
      <c r="B188" s="72">
        <v>226</v>
      </c>
      <c r="C188" s="67" t="s">
        <v>22</v>
      </c>
      <c r="D188" s="68">
        <v>2</v>
      </c>
      <c r="E188" s="71">
        <v>30</v>
      </c>
      <c r="F188" s="70">
        <v>2.4328193109369876</v>
      </c>
      <c r="G188" s="69">
        <v>0</v>
      </c>
      <c r="H188" s="68">
        <v>2.7</v>
      </c>
      <c r="I188" s="67">
        <v>8.6</v>
      </c>
      <c r="J188" s="66">
        <f>H188/I188</f>
        <v>0.31395348837209308</v>
      </c>
      <c r="K188" s="65">
        <f>SQRT(POWER(F188,2)+POWER(H188,2))*1.96*SQRT(2)</f>
        <v>10.073946139066289</v>
      </c>
      <c r="L188" s="64">
        <v>4.5</v>
      </c>
      <c r="M188" s="63">
        <f>(L188-G188)/F188</f>
        <v>1.8497058041958936</v>
      </c>
      <c r="N188" s="63">
        <f>SQRT(POWER(3,2)*POWER(F188,2)+POWER(G188,2))</f>
        <v>7.2984579328109627</v>
      </c>
      <c r="O188" s="62" t="str">
        <f>IF(M188&gt;=6,"13s(N2,R1)",(IF(M188&gt;=6,"13s(N2,R1)",IF(M188&gt;=5,"13s/22s/R4s(N2,R1)",IF(M188&gt;=4,"13s/22s/R4s/41s(N4,R1/N2,R2)",IF(M188&gt;=3,"13s/22s/R4s/41s/8x(N4R2/N2R4)",IF(M188&gt;=2,"13s/22s/R4s/41s/10x(N5R2/N2R5)","Unaceptable")))))))</f>
        <v>Unaceptable</v>
      </c>
      <c r="P188"/>
      <c r="Q188"/>
      <c r="R188"/>
      <c r="S188"/>
      <c r="T188"/>
      <c r="U188"/>
      <c r="V188"/>
      <c r="W188"/>
      <c r="X188"/>
      <c r="Y188"/>
      <c r="Z188"/>
      <c r="AA188"/>
    </row>
    <row r="189" spans="2:27" ht="18">
      <c r="B189" s="83">
        <v>227</v>
      </c>
      <c r="C189" s="78" t="s">
        <v>21</v>
      </c>
      <c r="D189" s="79">
        <v>1</v>
      </c>
      <c r="E189" s="82">
        <v>30</v>
      </c>
      <c r="F189" s="81">
        <v>2.2035823350370913</v>
      </c>
      <c r="G189" s="80">
        <v>0</v>
      </c>
      <c r="H189" s="79">
        <v>4</v>
      </c>
      <c r="I189" s="78">
        <v>6.8</v>
      </c>
      <c r="J189" s="77">
        <f>H189/I189</f>
        <v>0.58823529411764708</v>
      </c>
      <c r="K189" s="76">
        <f>SQRT(POWER(F189,2)+POWER(H189,2))*1.96*SQRT(2)</f>
        <v>12.658558026264741</v>
      </c>
      <c r="L189" s="75">
        <v>5.3</v>
      </c>
      <c r="M189" s="74">
        <f>(L189-G189)/F189</f>
        <v>2.4051744814476326</v>
      </c>
      <c r="N189" s="74">
        <f>SQRT(POWER(3,2)*POWER(F189,2)+POWER(G189,2))</f>
        <v>6.610747005111274</v>
      </c>
      <c r="O189" s="73" t="str">
        <f>IF(M189&gt;=6,"13s(N2,R1)",(IF(M189&gt;=6,"13s(N2,R1)",IF(M189&gt;=5,"13s/22s/R4s(N2,R1)",IF(M189&gt;=4,"13s/22s/R4s/41s(N4,R1/N2,R2)",IF(M189&gt;=3,"13s/22s/R4s/41s/8x(N4R2/N2R4)",IF(M189&gt;=2,"13s/22s/R4s/41s/10x(N5R2/N2R5)","Unaceptable")))))))</f>
        <v>13s/22s/R4s/41s/10x(N5R2/N2R5)</v>
      </c>
      <c r="P189"/>
      <c r="Q189"/>
      <c r="R189"/>
      <c r="S189"/>
      <c r="T189"/>
      <c r="U189"/>
      <c r="V189"/>
      <c r="W189"/>
      <c r="X189"/>
      <c r="Y189"/>
      <c r="Z189"/>
      <c r="AA189"/>
    </row>
    <row r="190" spans="2:27" ht="18">
      <c r="B190" s="72">
        <v>228</v>
      </c>
      <c r="C190" s="67" t="s">
        <v>21</v>
      </c>
      <c r="D190" s="68">
        <v>2</v>
      </c>
      <c r="E190" s="71">
        <v>30</v>
      </c>
      <c r="F190" s="70">
        <v>2.2035823350370913</v>
      </c>
      <c r="G190" s="69">
        <v>0</v>
      </c>
      <c r="H190" s="68">
        <v>4</v>
      </c>
      <c r="I190" s="67">
        <v>6.8</v>
      </c>
      <c r="J190" s="66">
        <f>H190/I190</f>
        <v>0.58823529411764708</v>
      </c>
      <c r="K190" s="65">
        <f>SQRT(POWER(F190,2)+POWER(H190,2))*1.96*SQRT(2)</f>
        <v>12.658558026264741</v>
      </c>
      <c r="L190" s="64">
        <v>5.3</v>
      </c>
      <c r="M190" s="63">
        <f>(L190-G190)/F190</f>
        <v>2.4051744814476326</v>
      </c>
      <c r="N190" s="63">
        <f>SQRT(POWER(3,2)*POWER(F190,2)+POWER(G190,2))</f>
        <v>6.610747005111274</v>
      </c>
      <c r="O190" s="62" t="str">
        <f>IF(M190&gt;=6,"13s(N2,R1)",(IF(M190&gt;=6,"13s(N2,R1)",IF(M190&gt;=5,"13s/22s/R4s(N2,R1)",IF(M190&gt;=4,"13s/22s/R4s/41s(N4,R1/N2,R2)",IF(M190&gt;=3,"13s/22s/R4s/41s/8x(N4R2/N2R4)",IF(M190&gt;=2,"13s/22s/R4s/41s/10x(N5R2/N2R5)","Unaceptable")))))))</f>
        <v>13s/22s/R4s/41s/10x(N5R2/N2R5)</v>
      </c>
      <c r="P190"/>
      <c r="Q190"/>
      <c r="R190"/>
      <c r="S190"/>
      <c r="T190"/>
      <c r="U190"/>
      <c r="V190"/>
      <c r="W190"/>
      <c r="X190"/>
      <c r="Y190"/>
      <c r="Z190"/>
      <c r="AA190"/>
    </row>
    <row r="191" spans="2:27" ht="18">
      <c r="B191" s="83">
        <v>229</v>
      </c>
      <c r="C191" s="78" t="s">
        <v>20</v>
      </c>
      <c r="D191" s="79">
        <v>1</v>
      </c>
      <c r="E191" s="82">
        <v>30</v>
      </c>
      <c r="F191" s="81">
        <v>1.7748733036117081</v>
      </c>
      <c r="G191" s="80">
        <v>0</v>
      </c>
      <c r="H191" s="79">
        <v>10.7</v>
      </c>
      <c r="I191" s="78">
        <v>15.8</v>
      </c>
      <c r="J191" s="77">
        <f>H191/I191</f>
        <v>0.67721518987341767</v>
      </c>
      <c r="K191" s="76">
        <f>SQRT(POWER(F191,2)+POWER(H191,2))*1.96*SQRT(2)</f>
        <v>30.064147991149344</v>
      </c>
      <c r="L191" s="75">
        <v>13.6</v>
      </c>
      <c r="M191" s="74">
        <f>(L191-G191)/F191</f>
        <v>7.6625187681426148</v>
      </c>
      <c r="N191" s="74">
        <f>SQRT(POWER(3,2)*POWER(F191,2)+POWER(G191,2))</f>
        <v>5.324619910835124</v>
      </c>
      <c r="O191" s="73" t="str">
        <f>IF(M191&gt;=6,"13s(N2,R1)",(IF(M191&gt;=6,"13s(N2,R1)",IF(M191&gt;=5,"13s/22s/R4s(N2,R1)",IF(M191&gt;=4,"13s/22s/R4s/41s(N4,R1/N2,R2)",IF(M191&gt;=3,"13s/22s/R4s/41s/8x(N4R2/N2R4)",IF(M191&gt;=2,"13s/22s/R4s/41s/10x(N5R2/N2R5)","Unaceptable")))))))</f>
        <v>13s(N2,R1)</v>
      </c>
      <c r="AA191"/>
    </row>
    <row r="192" spans="2:27" ht="18">
      <c r="B192" s="72">
        <v>230</v>
      </c>
      <c r="C192" s="67" t="s">
        <v>20</v>
      </c>
      <c r="D192" s="68">
        <v>2</v>
      </c>
      <c r="E192" s="71">
        <v>30</v>
      </c>
      <c r="F192" s="70">
        <v>1.7748733036117081</v>
      </c>
      <c r="G192" s="69">
        <v>0</v>
      </c>
      <c r="H192" s="68">
        <v>10.7</v>
      </c>
      <c r="I192" s="67">
        <v>15.8</v>
      </c>
      <c r="J192" s="66">
        <f>H192/I192</f>
        <v>0.67721518987341767</v>
      </c>
      <c r="K192" s="65">
        <f>SQRT(POWER(F192,2)+POWER(H192,2))*1.96*SQRT(2)</f>
        <v>30.064147991149344</v>
      </c>
      <c r="L192" s="64">
        <v>13.6</v>
      </c>
      <c r="M192" s="63">
        <f>(L192-G192)/F192</f>
        <v>7.6625187681426148</v>
      </c>
      <c r="N192" s="63">
        <f>SQRT(POWER(3,2)*POWER(F192,2)+POWER(G192,2))</f>
        <v>5.324619910835124</v>
      </c>
      <c r="O192" s="62" t="str">
        <f>IF(M192&gt;=6,"13s(N2,R1)",(IF(M192&gt;=6,"13s(N2,R1)",IF(M192&gt;=5,"13s/22s/R4s(N2,R1)",IF(M192&gt;=4,"13s/22s/R4s/41s(N4,R1/N2,R2)",IF(M192&gt;=3,"13s/22s/R4s/41s/8x(N4R2/N2R4)",IF(M192&gt;=2,"13s/22s/R4s/41s/10x(N5R2/N2R5)","Unaceptable")))))))</f>
        <v>13s(N2,R1)</v>
      </c>
      <c r="P192"/>
      <c r="Q192"/>
      <c r="AA192"/>
    </row>
    <row r="193" spans="2:27" ht="18">
      <c r="B193" s="45">
        <v>235</v>
      </c>
      <c r="C193" s="40" t="s">
        <v>19</v>
      </c>
      <c r="D193" s="40">
        <v>1</v>
      </c>
      <c r="E193" s="44">
        <v>30</v>
      </c>
      <c r="F193" s="43">
        <v>1.3</v>
      </c>
      <c r="G193" s="61">
        <v>0</v>
      </c>
      <c r="H193" s="41">
        <v>3.2</v>
      </c>
      <c r="I193" s="40">
        <v>6.3</v>
      </c>
      <c r="J193" s="60">
        <f>H193/I193</f>
        <v>0.50793650793650802</v>
      </c>
      <c r="K193" s="55">
        <f>SQRT(POWER(F193,2)+POWER(H193,2))*1.96*SQRT(2)</f>
        <v>9.5739529975867335</v>
      </c>
      <c r="L193" s="54">
        <v>4.4000000000000004</v>
      </c>
      <c r="M193" s="35">
        <f>(L193-G193)/F193</f>
        <v>3.3846153846153846</v>
      </c>
      <c r="N193" s="35">
        <f>SQRT(POWER(3,2)*POWER(F193,2)+POWER(G193,2))</f>
        <v>3.9</v>
      </c>
      <c r="O193" s="34" t="str">
        <f>IF(M193&gt;=6,"13s(N3,R1)",(IF(M193&gt;=6,"13s(N3,R1)",IF(M193&gt;=5,"13s/2of32s/R4s(N3,R1)",IF(M193&gt;=4,"13s/2of32s/R4s/31s(N3,R1)",IF(M193&gt;=3,"13s/2of32s/R4s/31s/6x(N6,R1/N3,R2)",IF(M193&gt;=2,"13s/2of32s/R4s/31s/12x(N6,R2)","Unaceptable")))))))</f>
        <v>13s/2of32s/R4s/31s/6x(N6,R1/N3,R2)</v>
      </c>
      <c r="P193"/>
      <c r="Q193"/>
      <c r="AA193"/>
    </row>
    <row r="194" spans="2:27" ht="18">
      <c r="B194" s="33">
        <v>236</v>
      </c>
      <c r="C194" s="28" t="s">
        <v>19</v>
      </c>
      <c r="D194" s="28">
        <v>2</v>
      </c>
      <c r="E194" s="32">
        <v>30</v>
      </c>
      <c r="F194" s="31">
        <v>1</v>
      </c>
      <c r="G194" s="59">
        <v>0</v>
      </c>
      <c r="H194" s="29">
        <v>3.2</v>
      </c>
      <c r="I194" s="28">
        <v>6.3</v>
      </c>
      <c r="J194" s="58">
        <f>H194/I194</f>
        <v>0.50793650793650802</v>
      </c>
      <c r="K194" s="53">
        <f>SQRT(POWER(F194,2)+POWER(H194,2))*1.96*SQRT(2)</f>
        <v>9.2929633594456842</v>
      </c>
      <c r="L194" s="52">
        <v>4.4000000000000004</v>
      </c>
      <c r="M194" s="23">
        <f>(L194-G194)/F194</f>
        <v>4.4000000000000004</v>
      </c>
      <c r="N194" s="23">
        <f>SQRT(POWER(3,2)*POWER(F194,2)+POWER(G194,2))</f>
        <v>3</v>
      </c>
      <c r="O194" s="22" t="str">
        <f>IF(M194&gt;=6,"13s(N3,R1)",(IF(M194&gt;=6,"13s(N3,R1)",IF(M194&gt;=5,"13s/2of32s/R4s(N3,R1)",IF(M194&gt;=4,"13s/2of32s/R4s/31s(N3,R1)",IF(M194&gt;=3,"13s/2of32s/R4s/31s/6x(N6,R1/N3,R2)",IF(M194&gt;=2,"13s/2of32s/R4s/31s/12x(N6,R2)","Unaceptable")))))))</f>
        <v>13s/2of32s/R4s/31s(N3,R1)</v>
      </c>
      <c r="P194"/>
      <c r="Q194"/>
      <c r="AA194"/>
    </row>
    <row r="195" spans="2:27" ht="18">
      <c r="B195" s="21">
        <v>237</v>
      </c>
      <c r="C195" s="15" t="s">
        <v>19</v>
      </c>
      <c r="D195" s="15">
        <v>3</v>
      </c>
      <c r="E195" s="19">
        <v>30</v>
      </c>
      <c r="F195" s="46">
        <v>1</v>
      </c>
      <c r="G195" s="57">
        <v>0</v>
      </c>
      <c r="H195" s="16">
        <v>3.2</v>
      </c>
      <c r="I195" s="15">
        <v>6.3</v>
      </c>
      <c r="J195" s="56">
        <f>H195/I195</f>
        <v>0.50793650793650802</v>
      </c>
      <c r="K195" s="51">
        <f>SQRT(POWER(F195,2)+POWER(H195,2))*1.96*SQRT(2)</f>
        <v>9.2929633594456842</v>
      </c>
      <c r="L195" s="50">
        <v>4.4000000000000004</v>
      </c>
      <c r="M195" s="10">
        <f>(L195-G195)/F195</f>
        <v>4.4000000000000004</v>
      </c>
      <c r="N195" s="23">
        <f>SQRT(POWER(3,2)*POWER(F195,2)+POWER(G195,2))</f>
        <v>3</v>
      </c>
      <c r="O195" s="9" t="str">
        <f>IF(M195&gt;=6,"13s(N3,R1)",(IF(M195&gt;=6,"13s(N3,R1)",IF(M195&gt;=5,"13s/2of32s/R4s(N3,R1)",IF(M195&gt;=4,"13s/2of32s/R4s/31s(N3,R1)",IF(M195&gt;=3,"13s/2of32s/R4s/31s/6x(N6,R1/N3,R2)",IF(M195&gt;=2,"13s/2of32s/R4s/31s/12x(N6,R2)","Unaceptable")))))))</f>
        <v>13s/2of32s/R4s/31s(N3,R1)</v>
      </c>
      <c r="P195"/>
      <c r="Q195"/>
      <c r="AA195"/>
    </row>
    <row r="196" spans="2:27" ht="18">
      <c r="B196" s="45">
        <v>238</v>
      </c>
      <c r="C196" s="40" t="s">
        <v>18</v>
      </c>
      <c r="D196" s="40">
        <v>1</v>
      </c>
      <c r="E196" s="44">
        <v>30</v>
      </c>
      <c r="F196" s="31">
        <v>2.0382272967572712</v>
      </c>
      <c r="G196" s="42">
        <v>0</v>
      </c>
      <c r="H196" s="41">
        <v>2.85</v>
      </c>
      <c r="I196" s="40">
        <v>6.8</v>
      </c>
      <c r="J196" s="39">
        <f>H196/I196</f>
        <v>0.41911764705882354</v>
      </c>
      <c r="K196" s="55">
        <f>SQRT(POWER(F196,2)+POWER(H196,2))*1.96*SQRT(2)</f>
        <v>9.7121393898242196</v>
      </c>
      <c r="L196" s="54">
        <v>4.1900000000000004</v>
      </c>
      <c r="M196" s="35">
        <f>(L196-G196)/F196</f>
        <v>2.0557079216170364</v>
      </c>
      <c r="N196" s="35">
        <f>SQRT(POWER(3,2)*POWER(F196,2)+POWER(G196,2))</f>
        <v>6.1146818902718136</v>
      </c>
      <c r="O196" s="34" t="str">
        <f>IF(M196&gt;=6,"13s(N3,R1)",(IF(M196&gt;=6,"13s(N3,R1)",IF(M196&gt;=5,"13s/2of32s/R4s(N3,R1)",IF(M196&gt;=4,"13s/2of32s/R4s/31s(N3,R1)",IF(M196&gt;=3,"13s/2of32s/R4s/31s/6x(N6,R1/N3,R2)",IF(M196&gt;=2,"13s/2of32s/R4s/31s/12x(N6,R2)","Unaceptable")))))))</f>
        <v>13s/2of32s/R4s/31s/12x(N6,R2)</v>
      </c>
    </row>
    <row r="197" spans="2:27" ht="18">
      <c r="B197" s="33">
        <v>239</v>
      </c>
      <c r="C197" s="28" t="s">
        <v>18</v>
      </c>
      <c r="D197" s="28">
        <v>2</v>
      </c>
      <c r="E197" s="32">
        <v>30</v>
      </c>
      <c r="F197" s="31">
        <v>2.0382272967572712</v>
      </c>
      <c r="G197" s="30">
        <v>0</v>
      </c>
      <c r="H197" s="29">
        <v>2.85</v>
      </c>
      <c r="I197" s="28">
        <v>6.8</v>
      </c>
      <c r="J197" s="27">
        <f>H197/I197</f>
        <v>0.41911764705882354</v>
      </c>
      <c r="K197" s="53">
        <f>SQRT(POWER(F197,2)+POWER(H197,2))*1.96*SQRT(2)</f>
        <v>9.7121393898242196</v>
      </c>
      <c r="L197" s="52">
        <v>4.1900000000000004</v>
      </c>
      <c r="M197" s="23">
        <f>(L197-G197)/F197</f>
        <v>2.0557079216170364</v>
      </c>
      <c r="N197" s="23">
        <f>SQRT(POWER(3,2)*POWER(F197,2)+POWER(G197,2))</f>
        <v>6.1146818902718136</v>
      </c>
      <c r="O197" s="22" t="str">
        <f>IF(M197&gt;=6,"13s(N3,R1)",(IF(M197&gt;=6,"13s(N3,R1)",IF(M197&gt;=5,"13s/2of32s/R4s(N3,R1)",IF(M197&gt;=4,"13s/2of32s/R4s/31s(N3,R1)",IF(M197&gt;=3,"13s/2of32s/R4s/31s/6x(N6,R1/N3,R2)",IF(M197&gt;=2,"13s/2of32s/R4s/31s/12x(N6,R2)","Unaceptable")))))))</f>
        <v>13s/2of32s/R4s/31s/12x(N6,R2)</v>
      </c>
    </row>
    <row r="198" spans="2:27" ht="18">
      <c r="B198" s="21">
        <v>240</v>
      </c>
      <c r="C198" s="15" t="s">
        <v>18</v>
      </c>
      <c r="D198" s="15">
        <v>3</v>
      </c>
      <c r="E198" s="19">
        <v>30</v>
      </c>
      <c r="F198" s="46">
        <v>2.0382272967572712</v>
      </c>
      <c r="G198" s="17">
        <v>0</v>
      </c>
      <c r="H198" s="16">
        <v>2.85</v>
      </c>
      <c r="I198" s="15">
        <v>6.8</v>
      </c>
      <c r="J198" s="14">
        <f>H198/I198</f>
        <v>0.41911764705882354</v>
      </c>
      <c r="K198" s="51">
        <f>SQRT(POWER(F198,2)+POWER(H198,2))*1.96*SQRT(2)</f>
        <v>9.7121393898242196</v>
      </c>
      <c r="L198" s="50">
        <v>4.1900000000000004</v>
      </c>
      <c r="M198" s="10">
        <f>(L198-G198)/F198</f>
        <v>2.0557079216170364</v>
      </c>
      <c r="N198" s="23">
        <f>SQRT(POWER(3,2)*POWER(F198,2)+POWER(G198,2))</f>
        <v>6.1146818902718136</v>
      </c>
      <c r="O198" s="9" t="str">
        <f>IF(M198&gt;=6,"13s(N3,R1)",(IF(M198&gt;=6,"13s(N3,R1)",IF(M198&gt;=5,"13s/2of32s/R4s(N3,R1)",IF(M198&gt;=4,"13s/2of32s/R4s/31s(N3,R1)",IF(M198&gt;=3,"13s/2of32s/R4s/31s/6x(N6,R1/N3,R2)",IF(M198&gt;=2,"13s/2of32s/R4s/31s/12x(N6,R2)","Unaceptable")))))))</f>
        <v>13s/2of32s/R4s/31s/12x(N6,R2)</v>
      </c>
    </row>
    <row r="199" spans="2:27" ht="18">
      <c r="B199" s="45">
        <v>241</v>
      </c>
      <c r="C199" s="40" t="s">
        <v>17</v>
      </c>
      <c r="D199" s="40">
        <v>1</v>
      </c>
      <c r="E199" s="44">
        <v>30</v>
      </c>
      <c r="F199" s="43">
        <v>2.8657045460039714</v>
      </c>
      <c r="G199" s="42">
        <v>0</v>
      </c>
      <c r="H199" s="41">
        <v>2.7</v>
      </c>
      <c r="I199" s="40">
        <v>6.41</v>
      </c>
      <c r="J199" s="39">
        <f>H199/I199</f>
        <v>0.42121684867394699</v>
      </c>
      <c r="K199" s="38">
        <f>SQRT(POWER(F199,2)+POWER(H199,2))*1.96*SQRT(2)</f>
        <v>10.913614597632193</v>
      </c>
      <c r="L199" s="37">
        <v>3.97</v>
      </c>
      <c r="M199" s="36">
        <f>(L199-G199)/F199</f>
        <v>1.3853486764837266</v>
      </c>
      <c r="N199" s="35">
        <f>SQRT(POWER(3,2)*POWER(F199,2)+POWER(G199,2))</f>
        <v>8.5971136380119137</v>
      </c>
      <c r="O199" s="34" t="str">
        <f>IF(M199&gt;=6,"13s(N3,R1)",(IF(M199&gt;=6,"13s(N3,R1)",IF(M199&gt;=5,"13s/2of32s/R4s(N3,R1)",IF(M199&gt;=4,"13s/2of32s/R4s/31s(N3,R1)",IF(M199&gt;=3,"13s/2of32s/R4s/31s/6x(N6,R1/N3,R2)",IF(M199&gt;=2,"13s/2of32s/R4s/31s/12x(N6,R2)","Unaceptable")))))))</f>
        <v>Unaceptable</v>
      </c>
    </row>
    <row r="200" spans="2:27" ht="18">
      <c r="B200" s="33">
        <v>242</v>
      </c>
      <c r="C200" s="28" t="s">
        <v>17</v>
      </c>
      <c r="D200" s="28">
        <v>2</v>
      </c>
      <c r="E200" s="32">
        <v>30</v>
      </c>
      <c r="F200" s="31">
        <v>2.8657045460039714</v>
      </c>
      <c r="G200" s="30">
        <v>0</v>
      </c>
      <c r="H200" s="29">
        <v>2.7</v>
      </c>
      <c r="I200" s="28">
        <v>6.41</v>
      </c>
      <c r="J200" s="27">
        <f>H200/I200</f>
        <v>0.42121684867394699</v>
      </c>
      <c r="K200" s="26">
        <f>SQRT(POWER(F200,2)+POWER(H200,2))*1.96*SQRT(2)</f>
        <v>10.913614597632193</v>
      </c>
      <c r="L200" s="25">
        <v>3.97</v>
      </c>
      <c r="M200" s="24">
        <f>(L200-G200)/F200</f>
        <v>1.3853486764837266</v>
      </c>
      <c r="N200" s="23">
        <f>SQRT(POWER(3,2)*POWER(F200,2)+POWER(G200,2))</f>
        <v>8.5971136380119137</v>
      </c>
      <c r="O200" s="22" t="str">
        <f>IF(M200&gt;=6,"13s(N3,R1)",(IF(M200&gt;=6,"13s(N3,R1)",IF(M200&gt;=5,"13s/2of32s/R4s(N3,R1)",IF(M200&gt;=4,"13s/2of32s/R4s/31s(N3,R1)",IF(M200&gt;=3,"13s/2of32s/R4s/31s/6x(N6,R1/N3,R2)",IF(M200&gt;=2,"13s/2of32s/R4s/31s/12x(N6,R2)","Unaceptable")))))))</f>
        <v>Unaceptable</v>
      </c>
    </row>
    <row r="201" spans="2:27" ht="18">
      <c r="B201" s="21">
        <v>243</v>
      </c>
      <c r="C201" s="15" t="s">
        <v>17</v>
      </c>
      <c r="D201" s="15">
        <v>3</v>
      </c>
      <c r="E201" s="19">
        <v>30</v>
      </c>
      <c r="F201" s="46">
        <v>2.8657045460039714</v>
      </c>
      <c r="G201" s="17">
        <v>0</v>
      </c>
      <c r="H201" s="16">
        <v>2.7</v>
      </c>
      <c r="I201" s="15">
        <v>6.41</v>
      </c>
      <c r="J201" s="14">
        <f>H201/I201</f>
        <v>0.42121684867394699</v>
      </c>
      <c r="K201" s="13">
        <f>SQRT(POWER(F201,2)+POWER(H201,2))*1.96*SQRT(2)</f>
        <v>10.913614597632193</v>
      </c>
      <c r="L201" s="12">
        <v>3.97</v>
      </c>
      <c r="M201" s="11">
        <f>(L201-G201)/F201</f>
        <v>1.3853486764837266</v>
      </c>
      <c r="N201" s="10">
        <f>SQRT(POWER(3,2)*POWER(F201,2)+POWER(G201,2))</f>
        <v>8.5971136380119137</v>
      </c>
      <c r="O201" s="9" t="str">
        <f>IF(M201&gt;=6,"13s(N3,R1)",(IF(M201&gt;=6,"13s(N3,R1)",IF(M201&gt;=5,"13s/2of32s/R4s(N3,R1)",IF(M201&gt;=4,"13s/2of32s/R4s/31s(N3,R1)",IF(M201&gt;=3,"13s/2of32s/R4s/31s/6x(N6,R1/N3,R2)",IF(M201&gt;=2,"13s/2of32s/R4s/31s/12x(N6,R2)","Unaceptable")))))))</f>
        <v>Unaceptable</v>
      </c>
    </row>
    <row r="202" spans="2:27" ht="18">
      <c r="B202" s="45">
        <v>244</v>
      </c>
      <c r="C202" s="40" t="s">
        <v>16</v>
      </c>
      <c r="D202" s="40">
        <v>1</v>
      </c>
      <c r="E202" s="44">
        <v>30</v>
      </c>
      <c r="F202" s="43">
        <v>1.9768847255084796</v>
      </c>
      <c r="G202" s="42">
        <v>0</v>
      </c>
      <c r="H202" s="41">
        <v>1.4</v>
      </c>
      <c r="I202" s="40">
        <v>4.8499999999999996</v>
      </c>
      <c r="J202" s="39">
        <f>H202/I202</f>
        <v>0.28865979381443302</v>
      </c>
      <c r="K202" s="38">
        <f>SQRT(POWER(F202,2)+POWER(H202,2))*1.96*SQRT(2)</f>
        <v>6.7145796702506795</v>
      </c>
      <c r="L202" s="37">
        <v>2.42</v>
      </c>
      <c r="M202" s="36">
        <f>(L202-G202)/F202</f>
        <v>1.2241482615419295</v>
      </c>
      <c r="N202" s="35">
        <f>SQRT(POWER(3,2)*POWER(F202,2)+POWER(G202,2))</f>
        <v>5.9306541765254384</v>
      </c>
      <c r="O202" s="34" t="str">
        <f>IF(M202&gt;=6,"13s(N3,R1)",(IF(M202&gt;=6,"13s(N3,R1)",IF(M202&gt;=5,"13s/2of32s/R4s(N3,R1)",IF(M202&gt;=4,"13s/2of32s/R4s/31s(N3,R1)",IF(M202&gt;=3,"13s/2of32s/R4s/31s/6x(N6,R1/N3,R2)",IF(M202&gt;=2,"13s/2of32s/R4s/31s/12x(N6,R2)","Unaceptable")))))))</f>
        <v>Unaceptable</v>
      </c>
    </row>
    <row r="203" spans="2:27" ht="18">
      <c r="B203" s="33">
        <v>245</v>
      </c>
      <c r="C203" s="28" t="s">
        <v>16</v>
      </c>
      <c r="D203" s="28">
        <v>2</v>
      </c>
      <c r="E203" s="32">
        <v>30</v>
      </c>
      <c r="F203" s="31">
        <v>1.9768847255084796</v>
      </c>
      <c r="G203" s="30">
        <v>0</v>
      </c>
      <c r="H203" s="29">
        <v>1.4</v>
      </c>
      <c r="I203" s="28">
        <v>4.8499999999999996</v>
      </c>
      <c r="J203" s="27">
        <f>H203/I203</f>
        <v>0.28865979381443302</v>
      </c>
      <c r="K203" s="26">
        <f>SQRT(POWER(F203,2)+POWER(H203,2))*1.96*SQRT(2)</f>
        <v>6.7145796702506795</v>
      </c>
      <c r="L203" s="25">
        <v>2.42</v>
      </c>
      <c r="M203" s="24">
        <f>(L203-G203)/F203</f>
        <v>1.2241482615419295</v>
      </c>
      <c r="N203" s="23">
        <f>SQRT(POWER(3,2)*POWER(F203,2)+POWER(G203,2))</f>
        <v>5.9306541765254384</v>
      </c>
      <c r="O203" s="22" t="str">
        <f>IF(M203&gt;=6,"13s(N3,R1)",(IF(M203&gt;=6,"13s(N3,R1)",IF(M203&gt;=5,"13s/2of32s/R4s(N3,R1)",IF(M203&gt;=4,"13s/2of32s/R4s/31s(N3,R1)",IF(M203&gt;=3,"13s/2of32s/R4s/31s/6x(N6,R1/N3,R2)",IF(M203&gt;=2,"13s/2of32s/R4s/31s/12x(N6,R2)","Unaceptable")))))))</f>
        <v>Unaceptable</v>
      </c>
    </row>
    <row r="204" spans="2:27" ht="18">
      <c r="B204" s="21">
        <v>246</v>
      </c>
      <c r="C204" s="15" t="s">
        <v>16</v>
      </c>
      <c r="D204" s="15">
        <v>3</v>
      </c>
      <c r="E204" s="19">
        <v>30</v>
      </c>
      <c r="F204" s="46">
        <v>1.9768847255084796</v>
      </c>
      <c r="G204" s="17">
        <v>0</v>
      </c>
      <c r="H204" s="16">
        <v>1.4</v>
      </c>
      <c r="I204" s="15">
        <v>4.8499999999999996</v>
      </c>
      <c r="J204" s="14">
        <f>H204/I204</f>
        <v>0.28865979381443302</v>
      </c>
      <c r="K204" s="13">
        <f>SQRT(POWER(F204,2)+POWER(H204,2))*1.96*SQRT(2)</f>
        <v>6.7145796702506795</v>
      </c>
      <c r="L204" s="12">
        <v>2.42</v>
      </c>
      <c r="M204" s="11">
        <f>(L204-G204)/F204</f>
        <v>1.2241482615419295</v>
      </c>
      <c r="N204" s="10">
        <f>SQRT(POWER(3,2)*POWER(F204,2)+POWER(G204,2))</f>
        <v>5.9306541765254384</v>
      </c>
      <c r="O204" s="9" t="str">
        <f>IF(M204&gt;=6,"13s(N3,R1)",(IF(M204&gt;=6,"13s(N3,R1)",IF(M204&gt;=5,"13s/2of32s/R4s(N3,R1)",IF(M204&gt;=4,"13s/2of32s/R4s/31s(N3,R1)",IF(M204&gt;=3,"13s/2of32s/R4s/31s/6x(N6,R1/N3,R2)",IF(M204&gt;=2,"13s/2of32s/R4s/31s/12x(N6,R2)","Unaceptable")))))))</f>
        <v>Unaceptable</v>
      </c>
    </row>
    <row r="205" spans="2:27" ht="18">
      <c r="B205" s="45">
        <v>247</v>
      </c>
      <c r="C205" s="40" t="s">
        <v>15</v>
      </c>
      <c r="D205" s="40">
        <v>1</v>
      </c>
      <c r="E205" s="44">
        <v>30</v>
      </c>
      <c r="F205" s="43">
        <v>3.2304134690308177</v>
      </c>
      <c r="G205" s="42">
        <v>0</v>
      </c>
      <c r="H205" s="41">
        <v>1.4</v>
      </c>
      <c r="I205" s="40">
        <v>5.2</v>
      </c>
      <c r="J205" s="39">
        <f>H205/I205</f>
        <v>0.26923076923076922</v>
      </c>
      <c r="K205" s="38">
        <f>SQRT(POWER(F205,2)+POWER(H205,2))*1.96*SQRT(2)</f>
        <v>9.7589780457309168</v>
      </c>
      <c r="L205" s="37">
        <v>2.5</v>
      </c>
      <c r="M205" s="36">
        <f>(L205-G205)/F205</f>
        <v>0.77389474256682234</v>
      </c>
      <c r="N205" s="35">
        <f>SQRT(POWER(3,2)*POWER(F205,2)+POWER(G205,2))</f>
        <v>9.6912404070924527</v>
      </c>
      <c r="O205" s="34" t="str">
        <f>IF(M205&gt;=6,"13s(N3,R1)",(IF(M205&gt;=6,"13s(N3,R1)",IF(M205&gt;=5,"13s/2of32s/R4s(N3,R1)",IF(M205&gt;=4,"13s/2of32s/R4s/31s(N3,R1)",IF(M205&gt;=3,"13s/2of32s/R4s/31s/6x(N6,R1/N3,R2)",IF(M205&gt;=2,"13s/2of32s/R4s/31s/12x(N6,R2)","Unaceptable")))))))</f>
        <v>Unaceptable</v>
      </c>
    </row>
    <row r="206" spans="2:27" ht="18">
      <c r="B206" s="33">
        <v>248</v>
      </c>
      <c r="C206" s="28" t="s">
        <v>15</v>
      </c>
      <c r="D206" s="28">
        <v>2</v>
      </c>
      <c r="E206" s="32">
        <v>30</v>
      </c>
      <c r="F206" s="31">
        <v>3.2304134690308177</v>
      </c>
      <c r="G206" s="30">
        <v>0</v>
      </c>
      <c r="H206" s="29">
        <v>1.4</v>
      </c>
      <c r="I206" s="28">
        <v>5.2</v>
      </c>
      <c r="J206" s="27">
        <f>H206/I206</f>
        <v>0.26923076923076922</v>
      </c>
      <c r="K206" s="26">
        <f>SQRT(POWER(F206,2)+POWER(H206,2))*1.96*SQRT(2)</f>
        <v>9.7589780457309168</v>
      </c>
      <c r="L206" s="25">
        <v>2.5</v>
      </c>
      <c r="M206" s="24">
        <f>(L206-G206)/F206</f>
        <v>0.77389474256682234</v>
      </c>
      <c r="N206" s="23">
        <f>SQRT(POWER(3,2)*POWER(F206,2)+POWER(G206,2))</f>
        <v>9.6912404070924527</v>
      </c>
      <c r="O206" s="22" t="str">
        <f>IF(M206&gt;=6,"13s(N3,R1)",(IF(M206&gt;=6,"13s(N3,R1)",IF(M206&gt;=5,"13s/2of32s/R4s(N3,R1)",IF(M206&gt;=4,"13s/2of32s/R4s/31s(N3,R1)",IF(M206&gt;=3,"13s/2of32s/R4s/31s/6x(N6,R1/N3,R2)",IF(M206&gt;=2,"13s/2of32s/R4s/31s/12x(N6,R2)","Unaceptable")))))))</f>
        <v>Unaceptable</v>
      </c>
    </row>
    <row r="207" spans="2:27" ht="18">
      <c r="B207" s="21">
        <v>249</v>
      </c>
      <c r="C207" s="15" t="s">
        <v>15</v>
      </c>
      <c r="D207" s="15">
        <v>3</v>
      </c>
      <c r="E207" s="19">
        <v>30</v>
      </c>
      <c r="F207" s="46">
        <v>3.2304134690308177</v>
      </c>
      <c r="G207" s="17">
        <v>0</v>
      </c>
      <c r="H207" s="16">
        <v>1.4</v>
      </c>
      <c r="I207" s="15">
        <v>5.2</v>
      </c>
      <c r="J207" s="14">
        <f>H207/I207</f>
        <v>0.26923076923076922</v>
      </c>
      <c r="K207" s="13">
        <f>SQRT(POWER(F207,2)+POWER(H207,2))*1.96*SQRT(2)</f>
        <v>9.7589780457309168</v>
      </c>
      <c r="L207" s="12">
        <v>2.5</v>
      </c>
      <c r="M207" s="11">
        <f>(L207-G207)/F207</f>
        <v>0.77389474256682234</v>
      </c>
      <c r="N207" s="10">
        <f>SQRT(POWER(3,2)*POWER(F207,2)+POWER(G207,2))</f>
        <v>9.6912404070924527</v>
      </c>
      <c r="O207" s="9" t="str">
        <f>IF(M207&gt;=6,"13s(N3,R1)",(IF(M207&gt;=6,"13s(N3,R1)",IF(M207&gt;=5,"13s/2of32s/R4s(N3,R1)",IF(M207&gt;=4,"13s/2of32s/R4s/31s(N3,R1)",IF(M207&gt;=3,"13s/2of32s/R4s/31s/6x(N6,R1/N3,R2)",IF(M207&gt;=2,"13s/2of32s/R4s/31s/12x(N6,R2)","Unaceptable")))))))</f>
        <v>Unaceptable</v>
      </c>
    </row>
    <row r="208" spans="2:27" ht="18">
      <c r="B208" s="45">
        <v>250</v>
      </c>
      <c r="C208" s="40" t="s">
        <v>14</v>
      </c>
      <c r="D208" s="40">
        <v>1</v>
      </c>
      <c r="E208" s="44">
        <v>30</v>
      </c>
      <c r="F208" s="43">
        <v>3.3822354995293762</v>
      </c>
      <c r="G208" s="42">
        <v>0</v>
      </c>
      <c r="H208" s="41">
        <v>1.06</v>
      </c>
      <c r="I208" s="40">
        <v>1.2</v>
      </c>
      <c r="J208" s="39">
        <f>H208/I208</f>
        <v>0.88333333333333341</v>
      </c>
      <c r="K208" s="38">
        <f>SQRT(POWER(F208,2)+POWER(H208,2))*1.96*SQRT(2)</f>
        <v>9.8247106999017024</v>
      </c>
      <c r="L208" s="37">
        <v>1.27</v>
      </c>
      <c r="M208" s="36">
        <f>(L208-G208)/F208</f>
        <v>0.37549129863272829</v>
      </c>
      <c r="N208" s="35">
        <f>SQRT(POWER(3,2)*POWER(F208,2)+POWER(G208,2))</f>
        <v>10.146706498588129</v>
      </c>
      <c r="O208" s="34" t="str">
        <f>IF(M208&gt;=6,"13s(N3,R1)",(IF(M208&gt;=6,"13s(N3,R1)",IF(M208&gt;=5,"13s/2of32s/R4s(N3,R1)",IF(M208&gt;=4,"13s/2of32s/R4s/31s(N3,R1)",IF(M208&gt;=3,"13s/2of32s/R4s/31s/6x(N6,R1/N3,R2)",IF(M208&gt;=2,"13s/2of32s/R4s/31s/12x(N6,R2)","Unaceptable")))))))</f>
        <v>Unaceptable</v>
      </c>
      <c r="P208"/>
      <c r="Q208"/>
      <c r="R208"/>
    </row>
    <row r="209" spans="2:18" ht="18">
      <c r="B209" s="33">
        <v>251</v>
      </c>
      <c r="C209" s="28" t="s">
        <v>14</v>
      </c>
      <c r="D209" s="28">
        <v>2</v>
      </c>
      <c r="E209" s="32">
        <v>30</v>
      </c>
      <c r="F209" s="31">
        <v>3.3822354995293762</v>
      </c>
      <c r="G209" s="30">
        <v>0</v>
      </c>
      <c r="H209" s="29">
        <v>1.06</v>
      </c>
      <c r="I209" s="28">
        <v>1.2</v>
      </c>
      <c r="J209" s="27">
        <f>H209/I209</f>
        <v>0.88333333333333341</v>
      </c>
      <c r="K209" s="26">
        <f>SQRT(POWER(F209,2)+POWER(H209,2))*1.96*SQRT(2)</f>
        <v>9.8247106999017024</v>
      </c>
      <c r="L209" s="25">
        <v>1.27</v>
      </c>
      <c r="M209" s="24">
        <f>(L209-G209)/F209</f>
        <v>0.37549129863272829</v>
      </c>
      <c r="N209" s="23">
        <f>SQRT(POWER(3,2)*POWER(F209,2)+POWER(G209,2))</f>
        <v>10.146706498588129</v>
      </c>
      <c r="O209" s="22" t="str">
        <f>IF(M209&gt;=6,"13s(N3,R1)",(IF(M209&gt;=6,"13s(N3,R1)",IF(M209&gt;=5,"13s/2of32s/R4s(N3,R1)",IF(M209&gt;=4,"13s/2of32s/R4s/31s(N3,R1)",IF(M209&gt;=3,"13s/2of32s/R4s/31s/6x(N6,R1/N3,R2)",IF(M209&gt;=2,"13s/2of32s/R4s/31s/12x(N6,R2)","Unaceptable")))))))</f>
        <v>Unaceptable</v>
      </c>
      <c r="P209"/>
      <c r="Q209"/>
      <c r="R209"/>
    </row>
    <row r="210" spans="2:18" ht="18">
      <c r="B210" s="21">
        <v>252</v>
      </c>
      <c r="C210" s="15" t="s">
        <v>14</v>
      </c>
      <c r="D210" s="15">
        <v>3</v>
      </c>
      <c r="E210" s="19">
        <v>30</v>
      </c>
      <c r="F210" s="46">
        <v>3.3822354995293762</v>
      </c>
      <c r="G210" s="17">
        <v>0</v>
      </c>
      <c r="H210" s="16">
        <v>1.06</v>
      </c>
      <c r="I210" s="15">
        <v>1.2</v>
      </c>
      <c r="J210" s="14">
        <f>H210/I210</f>
        <v>0.88333333333333341</v>
      </c>
      <c r="K210" s="13">
        <f>SQRT(POWER(F210,2)+POWER(H210,2))*1.96*SQRT(2)</f>
        <v>9.8247106999017024</v>
      </c>
      <c r="L210" s="12">
        <v>1.27</v>
      </c>
      <c r="M210" s="11">
        <f>(L210-G210)/F210</f>
        <v>0.37549129863272829</v>
      </c>
      <c r="N210" s="10">
        <f>SQRT(POWER(3,2)*POWER(F210,2)+POWER(G210,2))</f>
        <v>10.146706498588129</v>
      </c>
      <c r="O210" s="9" t="str">
        <f>IF(M210&gt;=6,"13s(N3,R1)",(IF(M210&gt;=6,"13s(N3,R1)",IF(M210&gt;=5,"13s/2of32s/R4s(N3,R1)",IF(M210&gt;=4,"13s/2of32s/R4s/31s(N3,R1)",IF(M210&gt;=3,"13s/2of32s/R4s/31s/6x(N6,R1/N3,R2)",IF(M210&gt;=2,"13s/2of32s/R4s/31s/12x(N6,R2)","Unaceptable")))))))</f>
        <v>Unaceptable</v>
      </c>
    </row>
    <row r="211" spans="2:18" ht="18">
      <c r="B211" s="45">
        <v>253</v>
      </c>
      <c r="C211" s="40" t="s">
        <v>13</v>
      </c>
      <c r="D211" s="40">
        <v>1</v>
      </c>
      <c r="E211" s="44">
        <v>30</v>
      </c>
      <c r="F211" s="43">
        <v>1.6551189609748056</v>
      </c>
      <c r="G211" s="42">
        <v>0</v>
      </c>
      <c r="H211" s="41">
        <v>3.5</v>
      </c>
      <c r="I211" s="40">
        <v>5.7</v>
      </c>
      <c r="J211" s="39">
        <f>H211/I211</f>
        <v>0.61403508771929827</v>
      </c>
      <c r="K211" s="38">
        <f>SQRT(POWER(F211,2)+POWER(H211,2))*1.96*SQRT(2)</f>
        <v>10.731575016367049</v>
      </c>
      <c r="L211" s="37">
        <v>4.5999999999999996</v>
      </c>
      <c r="M211" s="36">
        <f>(L211-G211)/F211</f>
        <v>2.7792564211159569</v>
      </c>
      <c r="N211" s="35">
        <f>SQRT(POWER(3,2)*POWER(F211,2)+POWER(G211,2))</f>
        <v>4.9653568829244161</v>
      </c>
      <c r="O211" s="34" t="str">
        <f>IF(M211&gt;=6,"13s(N3,R1)",(IF(M211&gt;=6,"13s(N3,R1)",IF(M211&gt;=5,"13s/2of32s/R4s(N3,R1)",IF(M211&gt;=4,"13s/2of32s/R4s/31s(N3,R1)",IF(M211&gt;=3,"13s/2of32s/R4s/31s/6x(N6,R1/N3,R2)",IF(M211&gt;=2,"13s/2of32s/R4s/31s/12x(N6,R2)","Unaceptable")))))))</f>
        <v>13s/2of32s/R4s/31s/12x(N6,R2)</v>
      </c>
    </row>
    <row r="212" spans="2:18" ht="18">
      <c r="B212" s="33">
        <v>254</v>
      </c>
      <c r="C212" s="28" t="s">
        <v>13</v>
      </c>
      <c r="D212" s="28">
        <v>2</v>
      </c>
      <c r="E212" s="32">
        <v>30</v>
      </c>
      <c r="F212" s="31">
        <v>1.6551189609748056</v>
      </c>
      <c r="G212" s="30">
        <v>0</v>
      </c>
      <c r="H212" s="29">
        <v>3.5</v>
      </c>
      <c r="I212" s="28">
        <v>5.7</v>
      </c>
      <c r="J212" s="27">
        <f>H212/I212</f>
        <v>0.61403508771929827</v>
      </c>
      <c r="K212" s="26">
        <f>SQRT(POWER(F212,2)+POWER(H212,2))*1.96*SQRT(2)</f>
        <v>10.731575016367049</v>
      </c>
      <c r="L212" s="25">
        <v>4.5999999999999996</v>
      </c>
      <c r="M212" s="24">
        <f>(L212-G212)/F212</f>
        <v>2.7792564211159569</v>
      </c>
      <c r="N212" s="23">
        <f>SQRT(POWER(3,2)*POWER(F212,2)+POWER(G212,2))</f>
        <v>4.9653568829244161</v>
      </c>
      <c r="O212" s="22" t="str">
        <f>IF(M212&gt;=6,"13s(N3,R1)",(IF(M212&gt;=6,"13s(N3,R1)",IF(M212&gt;=5,"13s/2of32s/R4s(N3,R1)",IF(M212&gt;=4,"13s/2of32s/R4s/31s(N3,R1)",IF(M212&gt;=3,"13s/2of32s/R4s/31s/6x(N6,R1/N3,R2)",IF(M212&gt;=2,"13s/2of32s/R4s/31s/12x(N6,R2)","Unaceptable")))))))</f>
        <v>13s/2of32s/R4s/31s/12x(N6,R2)</v>
      </c>
    </row>
    <row r="213" spans="2:18" ht="18">
      <c r="B213" s="21">
        <v>255</v>
      </c>
      <c r="C213" s="15" t="s">
        <v>13</v>
      </c>
      <c r="D213" s="15">
        <v>3</v>
      </c>
      <c r="E213" s="19">
        <v>30</v>
      </c>
      <c r="F213" s="46">
        <v>1.6551189609748056</v>
      </c>
      <c r="G213" s="17">
        <v>0</v>
      </c>
      <c r="H213" s="16">
        <v>3.5</v>
      </c>
      <c r="I213" s="15">
        <v>5.7</v>
      </c>
      <c r="J213" s="14">
        <f>H213/I213</f>
        <v>0.61403508771929827</v>
      </c>
      <c r="K213" s="13">
        <f>SQRT(POWER(F213,2)+POWER(H213,2))*1.96*SQRT(2)</f>
        <v>10.731575016367049</v>
      </c>
      <c r="L213" s="12">
        <v>4.5999999999999996</v>
      </c>
      <c r="M213" s="11">
        <f>(L213-G213)/F213</f>
        <v>2.7792564211159569</v>
      </c>
      <c r="N213" s="10">
        <f>SQRT(POWER(3,2)*POWER(F213,2)+POWER(G213,2))</f>
        <v>4.9653568829244161</v>
      </c>
      <c r="O213" s="9" t="str">
        <f>IF(M213&gt;=6,"13s(N3,R1)",(IF(M213&gt;=6,"13s(N3,R1)",IF(M213&gt;=5,"13s/2of32s/R4s(N3,R1)",IF(M213&gt;=4,"13s/2of32s/R4s/31s(N3,R1)",IF(M213&gt;=3,"13s/2of32s/R4s/31s/6x(N6,R1/N3,R2)",IF(M213&gt;=2,"13s/2of32s/R4s/31s/12x(N6,R2)","Unaceptable")))))))</f>
        <v>13s/2of32s/R4s/31s/12x(N6,R2)</v>
      </c>
    </row>
    <row r="214" spans="2:18" ht="18">
      <c r="B214" s="45">
        <v>256</v>
      </c>
      <c r="C214" s="40" t="s">
        <v>12</v>
      </c>
      <c r="D214" s="40">
        <v>1</v>
      </c>
      <c r="E214" s="44">
        <v>30</v>
      </c>
      <c r="F214" s="43">
        <v>2.5511069279467833</v>
      </c>
      <c r="G214" s="42">
        <v>0</v>
      </c>
      <c r="H214" s="41">
        <v>11.4</v>
      </c>
      <c r="I214" s="40">
        <v>21.3</v>
      </c>
      <c r="J214" s="39">
        <f>H214/I214</f>
        <v>0.53521126760563376</v>
      </c>
      <c r="K214" s="38">
        <f>SQRT(POWER(F214,2)+POWER(H214,2))*1.96*SQRT(2)</f>
        <v>32.380735995851424</v>
      </c>
      <c r="L214" s="37">
        <v>15.49</v>
      </c>
      <c r="M214" s="36">
        <f>(L214-G214)/F214</f>
        <v>6.0718740678058811</v>
      </c>
      <c r="N214" s="35">
        <f>SQRT(POWER(3,2)*POWER(F214,2)+POWER(G214,2))</f>
        <v>7.6533207838403499</v>
      </c>
      <c r="O214" s="34" t="str">
        <f>IF(M214&gt;=6,"13s(N3,R1)",(IF(M214&gt;=6,"13s(N3,R1)",IF(M214&gt;=5,"13s/2of32s/R4s(N3,R1)",IF(M214&gt;=4,"13s/2of32s/R4s/31s(N3,R1)",IF(M214&gt;=3,"13s/2of32s/R4s/31s/6x(N6,R1/N3,R2)",IF(M214&gt;=2,"13s/2of32s/R4s/31s/12x(N6,R2)","Unaceptable")))))))</f>
        <v>13s(N3,R1)</v>
      </c>
    </row>
    <row r="215" spans="2:18" ht="18">
      <c r="B215" s="33">
        <v>257</v>
      </c>
      <c r="C215" s="28" t="s">
        <v>12</v>
      </c>
      <c r="D215" s="28">
        <v>2</v>
      </c>
      <c r="E215" s="32">
        <v>30</v>
      </c>
      <c r="F215" s="31">
        <v>2.5511069279467833</v>
      </c>
      <c r="G215" s="30">
        <v>0</v>
      </c>
      <c r="H215" s="29">
        <v>11.4</v>
      </c>
      <c r="I215" s="28">
        <v>21.3</v>
      </c>
      <c r="J215" s="27">
        <f>H215/I215</f>
        <v>0.53521126760563376</v>
      </c>
      <c r="K215" s="26">
        <f>SQRT(POWER(F215,2)+POWER(H215,2))*1.96*SQRT(2)</f>
        <v>32.380735995851424</v>
      </c>
      <c r="L215" s="25">
        <v>15.49</v>
      </c>
      <c r="M215" s="24">
        <f>(L215-G215)/F215</f>
        <v>6.0718740678058811</v>
      </c>
      <c r="N215" s="23">
        <f>SQRT(POWER(3,2)*POWER(F215,2)+POWER(G215,2))</f>
        <v>7.6533207838403499</v>
      </c>
      <c r="O215" s="22" t="str">
        <f>IF(M215&gt;=6,"13s(N3,R1)",(IF(M215&gt;=6,"13s(N3,R1)",IF(M215&gt;=5,"13s/2of32s/R4s(N3,R1)",IF(M215&gt;=4,"13s/2of32s/R4s/31s(N3,R1)",IF(M215&gt;=3,"13s/2of32s/R4s/31s/6x(N6,R1/N3,R2)",IF(M215&gt;=2,"13s/2of32s/R4s/31s/12x(N6,R2)","Unaceptable")))))))</f>
        <v>13s(N3,R1)</v>
      </c>
    </row>
    <row r="216" spans="2:18" ht="18">
      <c r="B216" s="21">
        <v>258</v>
      </c>
      <c r="C216" s="28" t="s">
        <v>12</v>
      </c>
      <c r="D216" s="15">
        <v>3</v>
      </c>
      <c r="E216" s="19">
        <v>30</v>
      </c>
      <c r="F216" s="46">
        <v>2.5511069279467833</v>
      </c>
      <c r="G216" s="17">
        <v>0</v>
      </c>
      <c r="H216" s="16">
        <v>11.4</v>
      </c>
      <c r="I216" s="15">
        <v>21.3</v>
      </c>
      <c r="J216" s="14">
        <f>H216/I216</f>
        <v>0.53521126760563376</v>
      </c>
      <c r="K216" s="13">
        <f>SQRT(POWER(F216,2)+POWER(H216,2))*1.96*SQRT(2)</f>
        <v>32.380735995851424</v>
      </c>
      <c r="L216" s="12">
        <v>15.49</v>
      </c>
      <c r="M216" s="11">
        <f>(L216-G216)/F216</f>
        <v>6.0718740678058811</v>
      </c>
      <c r="N216" s="10">
        <f>SQRT(POWER(3,2)*POWER(F216,2)+POWER(G216,2))</f>
        <v>7.6533207838403499</v>
      </c>
      <c r="O216" s="9" t="str">
        <f>IF(M216&gt;=6,"13s(N3,R1)",(IF(M216&gt;=6,"13s(N3,R1)",IF(M216&gt;=5,"13s/2of32s/R4s(N3,R1)",IF(M216&gt;=4,"13s/2of32s/R4s/31s(N3,R1)",IF(M216&gt;=3,"13s/2of32s/R4s/31s/6x(N6,R1/N3,R2)",IF(M216&gt;=2,"13s/2of32s/R4s/31s/12x(N6,R2)","Unaceptable")))))))</f>
        <v>13s(N3,R1)</v>
      </c>
    </row>
    <row r="217" spans="2:18" ht="18">
      <c r="B217" s="45">
        <v>259</v>
      </c>
      <c r="C217" s="40" t="s">
        <v>11</v>
      </c>
      <c r="D217" s="49">
        <v>1</v>
      </c>
      <c r="E217" s="44">
        <v>30</v>
      </c>
      <c r="F217" s="43">
        <v>2.6700929897155636</v>
      </c>
      <c r="G217" s="42">
        <v>0</v>
      </c>
      <c r="H217" s="41">
        <v>10.199999999999999</v>
      </c>
      <c r="I217" s="40">
        <v>35.299999999999997</v>
      </c>
      <c r="J217" s="39">
        <f>H217/I217</f>
        <v>0.28895184135977336</v>
      </c>
      <c r="K217" s="38">
        <f>SQRT(POWER(F217,2)+POWER(H217,2))*1.96*SQRT(2)</f>
        <v>29.225617320345322</v>
      </c>
      <c r="L217" s="37">
        <v>17.600000000000001</v>
      </c>
      <c r="M217" s="36">
        <f>(L217-G217)/F217</f>
        <v>6.5915307323715613</v>
      </c>
      <c r="N217" s="35">
        <f>SQRT(POWER(3,2)*POWER(F217,2)+POWER(G217,2))</f>
        <v>8.0102789691466914</v>
      </c>
      <c r="O217" s="34" t="str">
        <f>IF(M217&gt;=6,"13s(N3,R1)",(IF(M217&gt;=6,"13s(N3,R1)",IF(M217&gt;=5,"13s/2of32s/R4s(N3,R1)",IF(M217&gt;=4,"13s/2of32s/R4s/31s(N3,R1)",IF(M217&gt;=3,"13s/2of32s/R4s/31s/6x(N6,R1/N3,R2)",IF(M217&gt;=2,"13s/2of32s/R4s/31s/12x(N6,R2)","Unaceptable")))))))</f>
        <v>13s(N3,R1)</v>
      </c>
    </row>
    <row r="218" spans="2:18" ht="18">
      <c r="B218" s="33">
        <v>260</v>
      </c>
      <c r="C218" s="28" t="s">
        <v>11</v>
      </c>
      <c r="D218" s="48">
        <v>2</v>
      </c>
      <c r="E218" s="32">
        <v>30</v>
      </c>
      <c r="F218" s="31">
        <v>2.6700929897155636</v>
      </c>
      <c r="G218" s="30">
        <v>0</v>
      </c>
      <c r="H218" s="29">
        <v>10.199999999999999</v>
      </c>
      <c r="I218" s="28">
        <v>35.299999999999997</v>
      </c>
      <c r="J218" s="27">
        <f>H218/I218</f>
        <v>0.28895184135977336</v>
      </c>
      <c r="K218" s="26">
        <f>SQRT(POWER(F218,2)+POWER(H218,2))*1.96*SQRT(2)</f>
        <v>29.225617320345322</v>
      </c>
      <c r="L218" s="25">
        <v>17.600000000000001</v>
      </c>
      <c r="M218" s="24">
        <f>(L218-G218)/F218</f>
        <v>6.5915307323715613</v>
      </c>
      <c r="N218" s="23">
        <f>SQRT(POWER(3,2)*POWER(F218,2)+POWER(G218,2))</f>
        <v>8.0102789691466914</v>
      </c>
      <c r="O218" s="22" t="str">
        <f>IF(M218&gt;=6,"13s(N3,R1)",(IF(M218&gt;=6,"13s(N3,R1)",IF(M218&gt;=5,"13s/2of32s/R4s(N3,R1)",IF(M218&gt;=4,"13s/2of32s/R4s/31s(N3,R1)",IF(M218&gt;=3,"13s/2of32s/R4s/31s/6x(N6,R1/N3,R2)",IF(M218&gt;=2,"13s/2of32s/R4s/31s/12x(N6,R2)","Unaceptable")))))))</f>
        <v>13s(N3,R1)</v>
      </c>
      <c r="P218"/>
      <c r="Q218"/>
    </row>
    <row r="219" spans="2:18" ht="18">
      <c r="B219" s="21">
        <v>261</v>
      </c>
      <c r="C219" s="15" t="s">
        <v>11</v>
      </c>
      <c r="D219" s="47">
        <v>3</v>
      </c>
      <c r="E219" s="19">
        <v>30</v>
      </c>
      <c r="F219" s="46">
        <v>2.6700929897155636</v>
      </c>
      <c r="G219" s="17">
        <v>0</v>
      </c>
      <c r="H219" s="16">
        <v>10.199999999999999</v>
      </c>
      <c r="I219" s="15">
        <v>35.299999999999997</v>
      </c>
      <c r="J219" s="14">
        <f>H219/I219</f>
        <v>0.28895184135977336</v>
      </c>
      <c r="K219" s="13">
        <f>SQRT(POWER(F219,2)+POWER(H219,2))*1.96*SQRT(2)</f>
        <v>29.225617320345322</v>
      </c>
      <c r="L219" s="12">
        <v>17.600000000000001</v>
      </c>
      <c r="M219" s="11">
        <f>(L219-G219)/F219</f>
        <v>6.5915307323715613</v>
      </c>
      <c r="N219" s="10">
        <f>SQRT(POWER(3,2)*POWER(F219,2)+POWER(G219,2))</f>
        <v>8.0102789691466914</v>
      </c>
      <c r="O219" s="9" t="str">
        <f>IF(M219&gt;=6,"13s(N3,R1)",(IF(M219&gt;=6,"13s(N3,R1)",IF(M219&gt;=5,"13s/2of32s/R4s(N3,R1)",IF(M219&gt;=4,"13s/2of32s/R4s/31s(N3,R1)",IF(M219&gt;=3,"13s/2of32s/R4s/31s/6x(N6,R1/N3,R2)",IF(M219&gt;=2,"13s/2of32s/R4s/31s/12x(N6,R2)","Unaceptable")))))))</f>
        <v>13s(N3,R1)</v>
      </c>
      <c r="P219"/>
      <c r="Q219"/>
    </row>
    <row r="220" spans="2:18" ht="18">
      <c r="B220" s="45">
        <v>262</v>
      </c>
      <c r="C220" s="28" t="s">
        <v>10</v>
      </c>
      <c r="D220" s="49">
        <v>1</v>
      </c>
      <c r="E220" s="44">
        <v>30</v>
      </c>
      <c r="F220" s="43">
        <v>4.5627708905798894</v>
      </c>
      <c r="G220" s="42">
        <v>0</v>
      </c>
      <c r="H220" s="41">
        <v>17.8</v>
      </c>
      <c r="I220" s="40">
        <v>49.8</v>
      </c>
      <c r="J220" s="39">
        <f>H220/I220</f>
        <v>0.35742971887550207</v>
      </c>
      <c r="K220" s="38">
        <f>SQRT(POWER(F220,2)+POWER(H220,2))*1.96*SQRT(2)</f>
        <v>50.934278172814523</v>
      </c>
      <c r="L220" s="37">
        <v>27.9</v>
      </c>
      <c r="M220" s="36">
        <f>(L220-G220)/F220</f>
        <v>6.1147054430458478</v>
      </c>
      <c r="N220" s="35">
        <f>SQRT(POWER(3,2)*POWER(F220,2)+POWER(G220,2))</f>
        <v>13.688312671739668</v>
      </c>
      <c r="O220" s="34" t="str">
        <f>IF(M220&gt;=6,"13s(N3,R1)",(IF(M220&gt;=6,"13s(N3,R1)",IF(M220&gt;=5,"13s/2of32s/R4s(N3,R1)",IF(M220&gt;=4,"13s/2of32s/R4s/31s(N3,R1)",IF(M220&gt;=3,"13s/2of32s/R4s/31s/6x(N6,R1/N3,R2)",IF(M220&gt;=2,"13s/2of32s/R4s/31s/12x(N6,R2)","Unaceptable")))))))</f>
        <v>13s(N3,R1)</v>
      </c>
      <c r="P220"/>
      <c r="Q220"/>
    </row>
    <row r="221" spans="2:18" ht="18">
      <c r="B221" s="33">
        <v>263</v>
      </c>
      <c r="C221" s="28" t="s">
        <v>10</v>
      </c>
      <c r="D221" s="48">
        <v>2</v>
      </c>
      <c r="E221" s="32">
        <v>30</v>
      </c>
      <c r="F221" s="31">
        <v>4.5627708905798894</v>
      </c>
      <c r="G221" s="30">
        <v>0</v>
      </c>
      <c r="H221" s="29">
        <v>17.8</v>
      </c>
      <c r="I221" s="28">
        <v>49.8</v>
      </c>
      <c r="J221" s="27">
        <f>H221/I221</f>
        <v>0.35742971887550207</v>
      </c>
      <c r="K221" s="26">
        <f>SQRT(POWER(F221,2)+POWER(H221,2))*1.96*SQRT(2)</f>
        <v>50.934278172814523</v>
      </c>
      <c r="L221" s="25">
        <v>27.9</v>
      </c>
      <c r="M221" s="24">
        <f>(L221-G221)/F221</f>
        <v>6.1147054430458478</v>
      </c>
      <c r="N221" s="23">
        <f>SQRT(POWER(3,2)*POWER(F221,2)+POWER(G221,2))</f>
        <v>13.688312671739668</v>
      </c>
      <c r="O221" s="22" t="str">
        <f>IF(M221&gt;=6,"13s(N3,R1)",(IF(M221&gt;=6,"13s(N3,R1)",IF(M221&gt;=5,"13s/2of32s/R4s(N3,R1)",IF(M221&gt;=4,"13s/2of32s/R4s/31s(N3,R1)",IF(M221&gt;=3,"13s/2of32s/R4s/31s/6x(N6,R1/N3,R2)",IF(M221&gt;=2,"13s/2of32s/R4s/31s/12x(N6,R2)","Unaceptable")))))))</f>
        <v>13s(N3,R1)</v>
      </c>
      <c r="P221"/>
      <c r="Q221"/>
    </row>
    <row r="222" spans="2:18" ht="18">
      <c r="B222" s="21">
        <v>264</v>
      </c>
      <c r="C222" s="28" t="s">
        <v>10</v>
      </c>
      <c r="D222" s="47">
        <v>3</v>
      </c>
      <c r="E222" s="19">
        <v>30</v>
      </c>
      <c r="F222" s="46">
        <v>4.5627708905798894</v>
      </c>
      <c r="G222" s="17">
        <v>0</v>
      </c>
      <c r="H222" s="16">
        <v>17.8</v>
      </c>
      <c r="I222" s="15">
        <v>49.8</v>
      </c>
      <c r="J222" s="14">
        <f>H222/I222</f>
        <v>0.35742971887550207</v>
      </c>
      <c r="K222" s="13">
        <f>SQRT(POWER(F222,2)+POWER(H222,2))*1.96*SQRT(2)</f>
        <v>50.934278172814523</v>
      </c>
      <c r="L222" s="12">
        <v>27.9</v>
      </c>
      <c r="M222" s="11">
        <f>(L222-G222)/F222</f>
        <v>6.1147054430458478</v>
      </c>
      <c r="N222" s="10">
        <f>SQRT(POWER(3,2)*POWER(F222,2)+POWER(G222,2))</f>
        <v>13.688312671739668</v>
      </c>
      <c r="O222" s="9" t="str">
        <f>IF(M222&gt;=6,"13s(N3,R1)",(IF(M222&gt;=6,"13s(N3,R1)",IF(M222&gt;=5,"13s/2of32s/R4s(N3,R1)",IF(M222&gt;=4,"13s/2of32s/R4s/31s(N3,R1)",IF(M222&gt;=3,"13s/2of32s/R4s/31s/6x(N6,R1/N3,R2)",IF(M222&gt;=2,"13s/2of32s/R4s/31s/12x(N6,R2)","Unaceptable")))))))</f>
        <v>13s(N3,R1)</v>
      </c>
    </row>
    <row r="223" spans="2:18" ht="18">
      <c r="B223" s="45">
        <v>265</v>
      </c>
      <c r="C223" s="40" t="s">
        <v>9</v>
      </c>
      <c r="D223" s="49">
        <v>1</v>
      </c>
      <c r="E223" s="44">
        <v>30</v>
      </c>
      <c r="F223" s="43">
        <v>2.286487488352301</v>
      </c>
      <c r="G223" s="42">
        <v>0</v>
      </c>
      <c r="H223" s="41">
        <v>17.100000000000001</v>
      </c>
      <c r="I223" s="40">
        <v>32.799999999999997</v>
      </c>
      <c r="J223" s="39">
        <f>H223/I223</f>
        <v>0.52134146341463428</v>
      </c>
      <c r="K223" s="38">
        <f>SQRT(POWER(F223,2)+POWER(H223,2))*1.96*SQRT(2)</f>
        <v>47.820628121598709</v>
      </c>
      <c r="L223" s="37">
        <v>23.35</v>
      </c>
      <c r="M223" s="36">
        <f>(L223-G223)/F223</f>
        <v>10.21217046624934</v>
      </c>
      <c r="N223" s="35">
        <f>SQRT(POWER(3,2)*POWER(F223,2)+POWER(G223,2))</f>
        <v>6.8594624650569029</v>
      </c>
      <c r="O223" s="34" t="str">
        <f>IF(M223&gt;=6,"13s(N3,R1)",(IF(M223&gt;=6,"13s(N3,R1)",IF(M223&gt;=5,"13s/2of32s/R4s(N3,R1)",IF(M223&gt;=4,"13s/2of32s/R4s/31s(N3,R1)",IF(M223&gt;=3,"13s/2of32s/R4s/31s/6x(N6,R1/N3,R2)",IF(M223&gt;=2,"13s/2of32s/R4s/31s/12x(N6,R2)","Unaceptable")))))))</f>
        <v>13s(N3,R1)</v>
      </c>
    </row>
    <row r="224" spans="2:18" ht="18">
      <c r="B224" s="33">
        <v>266</v>
      </c>
      <c r="C224" s="28" t="s">
        <v>9</v>
      </c>
      <c r="D224" s="48">
        <v>2</v>
      </c>
      <c r="E224" s="32">
        <v>30</v>
      </c>
      <c r="F224" s="31">
        <v>2.286487488352301</v>
      </c>
      <c r="G224" s="30">
        <v>0</v>
      </c>
      <c r="H224" s="29">
        <v>17.100000000000001</v>
      </c>
      <c r="I224" s="28">
        <v>32.799999999999997</v>
      </c>
      <c r="J224" s="27">
        <f>H224/I224</f>
        <v>0.52134146341463428</v>
      </c>
      <c r="K224" s="26">
        <f>SQRT(POWER(F224,2)+POWER(H224,2))*1.96*SQRT(2)</f>
        <v>47.820628121598709</v>
      </c>
      <c r="L224" s="25">
        <v>23.35</v>
      </c>
      <c r="M224" s="24">
        <f>(L224-G224)/F224</f>
        <v>10.21217046624934</v>
      </c>
      <c r="N224" s="23">
        <f>SQRT(POWER(3,2)*POWER(F224,2)+POWER(G224,2))</f>
        <v>6.8594624650569029</v>
      </c>
      <c r="O224" s="22" t="str">
        <f>IF(M224&gt;=6,"13s(N3,R1)",(IF(M224&gt;=6,"13s(N3,R1)",IF(M224&gt;=5,"13s/2of32s/R4s(N3,R1)",IF(M224&gt;=4,"13s/2of32s/R4s/31s(N3,R1)",IF(M224&gt;=3,"13s/2of32s/R4s/31s/6x(N6,R1/N3,R2)",IF(M224&gt;=2,"13s/2of32s/R4s/31s/12x(N6,R2)","Unaceptable")))))))</f>
        <v>13s(N3,R1)</v>
      </c>
    </row>
    <row r="225" spans="1:23" ht="18">
      <c r="B225" s="21">
        <v>267</v>
      </c>
      <c r="C225" s="28" t="s">
        <v>9</v>
      </c>
      <c r="D225" s="47">
        <v>3</v>
      </c>
      <c r="E225" s="19">
        <v>30</v>
      </c>
      <c r="F225" s="46">
        <v>2.286487488352301</v>
      </c>
      <c r="G225" s="17">
        <v>0</v>
      </c>
      <c r="H225" s="16">
        <v>17.100000000000001</v>
      </c>
      <c r="I225" s="15">
        <v>32.799999999999997</v>
      </c>
      <c r="J225" s="14">
        <f>H225/I225</f>
        <v>0.52134146341463428</v>
      </c>
      <c r="K225" s="13">
        <f>SQRT(POWER(F225,2)+POWER(H225,2))*1.96*SQRT(2)</f>
        <v>47.820628121598709</v>
      </c>
      <c r="L225" s="12">
        <v>23.35</v>
      </c>
      <c r="M225" s="11">
        <f>(L225-G225)/F225</f>
        <v>10.21217046624934</v>
      </c>
      <c r="N225" s="10">
        <f>SQRT(POWER(3,2)*POWER(F225,2)+POWER(G225,2))</f>
        <v>6.8594624650569029</v>
      </c>
      <c r="O225" s="9" t="str">
        <f>IF(M225&gt;=6,"13s(N3,R1)",(IF(M225&gt;=6,"13s(N3,R1)",IF(M225&gt;=5,"13s/2of32s/R4s(N3,R1)",IF(M225&gt;=4,"13s/2of32s/R4s/31s(N3,R1)",IF(M225&gt;=3,"13s/2of32s/R4s/31s/6x(N6,R1/N3,R2)",IF(M225&gt;=2,"13s/2of32s/R4s/31s/12x(N6,R2)","Unaceptable")))))))</f>
        <v>13s(N3,R1)</v>
      </c>
    </row>
    <row r="226" spans="1:23" ht="18">
      <c r="B226" s="45">
        <v>268</v>
      </c>
      <c r="C226" s="40" t="s">
        <v>8</v>
      </c>
      <c r="D226" s="49">
        <v>1</v>
      </c>
      <c r="E226" s="44">
        <v>30</v>
      </c>
      <c r="F226" s="43">
        <v>2.5613908599594573</v>
      </c>
      <c r="G226" s="42">
        <v>0</v>
      </c>
      <c r="H226" s="41">
        <v>21</v>
      </c>
      <c r="I226" s="40">
        <v>76.400000000000006</v>
      </c>
      <c r="J226" s="39">
        <f>H226/I226</f>
        <v>0.27486910994764396</v>
      </c>
      <c r="K226" s="38">
        <f>SQRT(POWER(F226,2)+POWER(H226,2))*1.96*SQRT(2)</f>
        <v>58.640417358763024</v>
      </c>
      <c r="L226" s="37">
        <v>37.1</v>
      </c>
      <c r="M226" s="36">
        <f>(L226-G226)/F226</f>
        <v>14.484318102309164</v>
      </c>
      <c r="N226" s="35">
        <f>SQRT(POWER(3,2)*POWER(F226,2)+POWER(G226,2))</f>
        <v>7.6841725798783713</v>
      </c>
      <c r="O226" s="34" t="str">
        <f>IF(M226&gt;=6,"13s(N3,R1)",(IF(M226&gt;=6,"13s(N3,R1)",IF(M226&gt;=5,"13s/2of32s/R4s(N3,R1)",IF(M226&gt;=4,"13s/2of32s/R4s/31s(N3,R1)",IF(M226&gt;=3,"13s/2of32s/R4s/31s/6x(N6,R1/N3,R2)",IF(M226&gt;=2,"13s/2of32s/R4s/31s/12x(N6,R2)","Unaceptable")))))))</f>
        <v>13s(N3,R1)</v>
      </c>
    </row>
    <row r="227" spans="1:23" ht="18">
      <c r="B227" s="33">
        <v>269</v>
      </c>
      <c r="C227" s="28" t="s">
        <v>8</v>
      </c>
      <c r="D227" s="48">
        <v>2</v>
      </c>
      <c r="E227" s="32">
        <v>30</v>
      </c>
      <c r="F227" s="31">
        <v>2.5613908599594573</v>
      </c>
      <c r="G227" s="30">
        <v>0</v>
      </c>
      <c r="H227" s="29">
        <v>21</v>
      </c>
      <c r="I227" s="28">
        <v>76.400000000000006</v>
      </c>
      <c r="J227" s="27">
        <f>H227/I227</f>
        <v>0.27486910994764396</v>
      </c>
      <c r="K227" s="26">
        <f>SQRT(POWER(F227,2)+POWER(H227,2))*1.96*SQRT(2)</f>
        <v>58.640417358763024</v>
      </c>
      <c r="L227" s="25">
        <v>37.1</v>
      </c>
      <c r="M227" s="24">
        <f>(L227-G227)/F227</f>
        <v>14.484318102309164</v>
      </c>
      <c r="N227" s="23">
        <f>SQRT(POWER(3,2)*POWER(F227,2)+POWER(G227,2))</f>
        <v>7.6841725798783713</v>
      </c>
      <c r="O227" s="22" t="str">
        <f>IF(M227&gt;=6,"13s(N3,R1)",(IF(M227&gt;=6,"13s(N3,R1)",IF(M227&gt;=5,"13s/2of32s/R4s(N3,R1)",IF(M227&gt;=4,"13s/2of32s/R4s/31s(N3,R1)",IF(M227&gt;=3,"13s/2of32s/R4s/31s/6x(N6,R1/N3,R2)",IF(M227&gt;=2,"13s/2of32s/R4s/31s/12x(N6,R2)","Unaceptable")))))))</f>
        <v>13s(N3,R1)</v>
      </c>
    </row>
    <row r="228" spans="1:23" ht="18">
      <c r="B228" s="21">
        <v>270</v>
      </c>
      <c r="C228" s="28" t="s">
        <v>8</v>
      </c>
      <c r="D228" s="47">
        <v>3</v>
      </c>
      <c r="E228" s="19">
        <v>30</v>
      </c>
      <c r="F228" s="46">
        <v>2.5613908599594573</v>
      </c>
      <c r="G228" s="17">
        <v>0</v>
      </c>
      <c r="H228" s="16">
        <v>21</v>
      </c>
      <c r="I228" s="15">
        <v>76.400000000000006</v>
      </c>
      <c r="J228" s="14">
        <f>H228/I228</f>
        <v>0.27486910994764396</v>
      </c>
      <c r="K228" s="13">
        <f>SQRT(POWER(F228,2)+POWER(H228,2))*1.96*SQRT(2)</f>
        <v>58.640417358763024</v>
      </c>
      <c r="L228" s="12">
        <v>37.1</v>
      </c>
      <c r="M228" s="11">
        <f>(L228-G228)/F228</f>
        <v>14.484318102309164</v>
      </c>
      <c r="N228" s="10">
        <f>SQRT(POWER(3,2)*POWER(F228,2)+POWER(G228,2))</f>
        <v>7.6841725798783713</v>
      </c>
      <c r="O228" s="9" t="str">
        <f>IF(M228&gt;=6,"13s(N3,R1)",(IF(M228&gt;=6,"13s(N3,R1)",IF(M228&gt;=5,"13s/2of32s/R4s(N3,R1)",IF(M228&gt;=4,"13s/2of32s/R4s/31s(N3,R1)",IF(M228&gt;=3,"13s/2of32s/R4s/31s/6x(N6,R1/N3,R2)",IF(M228&gt;=2,"13s/2of32s/R4s/31s/12x(N6,R2)","Unaceptable")))))))</f>
        <v>13s(N3,R1)</v>
      </c>
    </row>
    <row r="229" spans="1:23" ht="18">
      <c r="B229" s="45">
        <v>271</v>
      </c>
      <c r="C229" s="40" t="s">
        <v>7</v>
      </c>
      <c r="D229" s="49">
        <v>1</v>
      </c>
      <c r="E229" s="44">
        <v>30</v>
      </c>
      <c r="F229" s="43">
        <v>2.8704106681276338</v>
      </c>
      <c r="G229" s="42">
        <v>0</v>
      </c>
      <c r="H229" s="41">
        <v>28</v>
      </c>
      <c r="I229" s="40">
        <v>54.8</v>
      </c>
      <c r="J229" s="39">
        <f>H229/I229</f>
        <v>0.51094890510948909</v>
      </c>
      <c r="K229" s="38">
        <f>SQRT(POWER(F229,2)+POWER(H229,2))*1.96*SQRT(2)</f>
        <v>78.018796853605195</v>
      </c>
      <c r="L229" s="37">
        <v>38.5</v>
      </c>
      <c r="M229" s="36">
        <f>(L229-G229)/F229</f>
        <v>13.412714921768847</v>
      </c>
      <c r="N229" s="35">
        <f>SQRT(POWER(3,2)*POWER(F229,2)+POWER(G229,2))</f>
        <v>8.6112320043829023</v>
      </c>
      <c r="O229" s="34" t="str">
        <f>IF(M229&gt;=6,"13s(N3,R1)",(IF(M229&gt;=6,"13s(N3,R1)",IF(M229&gt;=5,"13s/2of32s/R4s(N3,R1)",IF(M229&gt;=4,"13s/2of32s/R4s/31s(N3,R1)",IF(M229&gt;=3,"13s/2of32s/R4s/31s/6x(N6,R1/N3,R2)",IF(M229&gt;=2,"13s/2of32s/R4s/31s/12x(N6,R2)","Unaceptable")))))))</f>
        <v>13s(N3,R1)</v>
      </c>
    </row>
    <row r="230" spans="1:23" ht="18">
      <c r="B230" s="33">
        <v>272</v>
      </c>
      <c r="C230" s="28" t="s">
        <v>7</v>
      </c>
      <c r="D230" s="48">
        <v>2</v>
      </c>
      <c r="E230" s="32">
        <v>30</v>
      </c>
      <c r="F230" s="31">
        <v>2.8704106681276338</v>
      </c>
      <c r="G230" s="30">
        <v>0</v>
      </c>
      <c r="H230" s="29">
        <v>28</v>
      </c>
      <c r="I230" s="28">
        <v>54.8</v>
      </c>
      <c r="J230" s="27">
        <f>H230/I230</f>
        <v>0.51094890510948909</v>
      </c>
      <c r="K230" s="26">
        <f>SQRT(POWER(F230,2)+POWER(H230,2))*1.96*SQRT(2)</f>
        <v>78.018796853605195</v>
      </c>
      <c r="L230" s="25">
        <v>38.5</v>
      </c>
      <c r="M230" s="24">
        <f>(L230-G230)/F230</f>
        <v>13.412714921768847</v>
      </c>
      <c r="N230" s="23">
        <f>SQRT(POWER(3,2)*POWER(F230,2)+POWER(G230,2))</f>
        <v>8.6112320043829023</v>
      </c>
      <c r="O230" s="22" t="str">
        <f>IF(M230&gt;=6,"13s(N3,R1)",(IF(M230&gt;=6,"13s(N3,R1)",IF(M230&gt;=5,"13s/2of32s/R4s(N3,R1)",IF(M230&gt;=4,"13s/2of32s/R4s/31s(N3,R1)",IF(M230&gt;=3,"13s/2of32s/R4s/31s/6x(N6,R1/N3,R2)",IF(M230&gt;=2,"13s/2of32s/R4s/31s/12x(N6,R2)","Unaceptable")))))))</f>
        <v>13s(N3,R1)</v>
      </c>
    </row>
    <row r="231" spans="1:23" ht="18">
      <c r="B231" s="21">
        <v>273</v>
      </c>
      <c r="C231" s="15" t="s">
        <v>7</v>
      </c>
      <c r="D231" s="47">
        <v>3</v>
      </c>
      <c r="E231" s="19">
        <v>30</v>
      </c>
      <c r="F231" s="46">
        <v>2.8704106681276338</v>
      </c>
      <c r="G231" s="17">
        <v>0</v>
      </c>
      <c r="H231" s="16">
        <v>28</v>
      </c>
      <c r="I231" s="15">
        <v>54.8</v>
      </c>
      <c r="J231" s="14">
        <f>H231/I231</f>
        <v>0.51094890510948909</v>
      </c>
      <c r="K231" s="13">
        <f>SQRT(POWER(F231,2)+POWER(H231,2))*1.96*SQRT(2)</f>
        <v>78.018796853605195</v>
      </c>
      <c r="L231" s="12">
        <v>38.5</v>
      </c>
      <c r="M231" s="11">
        <f>(L231-G231)/F231</f>
        <v>13.412714921768847</v>
      </c>
      <c r="N231" s="10">
        <f>SQRT(POWER(3,2)*POWER(F231,2)+POWER(G231,2))</f>
        <v>8.6112320043829023</v>
      </c>
      <c r="O231" s="9" t="str">
        <f>IF(M231&gt;=6,"13s(N3,R1)",(IF(M231&gt;=6,"13s(N3,R1)",IF(M231&gt;=5,"13s/2of32s/R4s(N3,R1)",IF(M231&gt;=4,"13s/2of32s/R4s/31s(N3,R1)",IF(M231&gt;=3,"13s/2of32s/R4s/31s/6x(N6,R1/N3,R2)",IF(M231&gt;=2,"13s/2of32s/R4s/31s/12x(N6,R2)","Unaceptable")))))))</f>
        <v>13s(N3,R1)</v>
      </c>
    </row>
    <row r="232" spans="1:23" ht="18">
      <c r="B232" s="45">
        <v>274</v>
      </c>
      <c r="C232" s="28" t="s">
        <v>6</v>
      </c>
      <c r="D232" s="40">
        <v>1</v>
      </c>
      <c r="E232" s="44">
        <v>30</v>
      </c>
      <c r="F232" s="43">
        <v>2.2052765675397397</v>
      </c>
      <c r="G232" s="42">
        <v>0</v>
      </c>
      <c r="H232" s="41">
        <v>10.199999999999999</v>
      </c>
      <c r="I232" s="40">
        <v>35.299999999999997</v>
      </c>
      <c r="J232" s="39">
        <f>H232/I232</f>
        <v>0.28895184135977336</v>
      </c>
      <c r="K232" s="38">
        <f>SQRT(POWER(F232,2)+POWER(H232,2))*1.96*SQRT(2)</f>
        <v>28.926206283944254</v>
      </c>
      <c r="L232" s="37">
        <v>17.600000000000001</v>
      </c>
      <c r="M232" s="36">
        <f>(L232-G232)/F232</f>
        <v>7.9808583916687557</v>
      </c>
      <c r="N232" s="35">
        <f>SQRT(POWER(3,2)*POWER(F232,2)+POWER(G232,2))</f>
        <v>6.6158297026192185</v>
      </c>
      <c r="O232" s="34" t="str">
        <f>IF(M232&gt;=6,"13s(N3,R1)",(IF(M232&gt;=6,"13s(N3,R1)",IF(M232&gt;=5,"13s/2of32s/R4s(N3,R1)",IF(M232&gt;=4,"13s/2of32s/R4s/31s(N3,R1)",IF(M232&gt;=3,"13s/2of32s/R4s/31s/6x(N6,R1/N3,R2)",IF(M232&gt;=2,"13s/2of32s/R4s/31s/12x(N6,R2)","Unaceptable")))))))</f>
        <v>13s(N3,R1)</v>
      </c>
      <c r="P232"/>
      <c r="Q232"/>
      <c r="R232"/>
      <c r="S232"/>
      <c r="T232"/>
    </row>
    <row r="233" spans="1:23" ht="18">
      <c r="A233"/>
      <c r="B233" s="33">
        <v>275</v>
      </c>
      <c r="C233" s="28" t="s">
        <v>6</v>
      </c>
      <c r="D233" s="28">
        <v>2</v>
      </c>
      <c r="E233" s="32">
        <v>30</v>
      </c>
      <c r="F233" s="31">
        <v>2.2052765675397397</v>
      </c>
      <c r="G233" s="30">
        <v>0</v>
      </c>
      <c r="H233" s="29">
        <v>10.199999999999999</v>
      </c>
      <c r="I233" s="28">
        <v>35.299999999999997</v>
      </c>
      <c r="J233" s="27">
        <f>H233/I233</f>
        <v>0.28895184135977336</v>
      </c>
      <c r="K233" s="26">
        <f>SQRT(POWER(F233,2)+POWER(H233,2))*1.96*SQRT(2)</f>
        <v>28.926206283944254</v>
      </c>
      <c r="L233" s="25">
        <v>17.600000000000001</v>
      </c>
      <c r="M233" s="24">
        <f>(L233-G233)/F233</f>
        <v>7.9808583916687557</v>
      </c>
      <c r="N233" s="23">
        <f>SQRT(POWER(3,2)*POWER(F233,2)+POWER(G233,2))</f>
        <v>6.6158297026192185</v>
      </c>
      <c r="O233" s="22" t="str">
        <f>IF(M233&gt;=6,"13s(N3,R1)",(IF(M233&gt;=6,"13s(N3,R1)",IF(M233&gt;=5,"13s/2of32s/R4s(N3,R1)",IF(M233&gt;=4,"13s/2of32s/R4s/31s(N3,R1)",IF(M233&gt;=3,"13s/2of32s/R4s/31s/6x(N6,R1/N3,R2)",IF(M233&gt;=2,"13s/2of32s/R4s/31s/12x(N6,R2)","Unaceptable")))))))</f>
        <v>13s(N3,R1)</v>
      </c>
      <c r="P233"/>
      <c r="Q233"/>
      <c r="R233"/>
      <c r="S233"/>
      <c r="T233"/>
      <c r="U233"/>
      <c r="V233"/>
      <c r="W233"/>
    </row>
    <row r="234" spans="1:23" ht="18">
      <c r="B234" s="21">
        <v>276</v>
      </c>
      <c r="C234" s="15" t="s">
        <v>6</v>
      </c>
      <c r="D234" s="15">
        <v>3</v>
      </c>
      <c r="E234" s="19">
        <v>30</v>
      </c>
      <c r="F234" s="46">
        <v>2.2052765675397397</v>
      </c>
      <c r="G234" s="17">
        <v>0</v>
      </c>
      <c r="H234" s="16">
        <v>10.199999999999999</v>
      </c>
      <c r="I234" s="15">
        <v>35.299999999999997</v>
      </c>
      <c r="J234" s="14">
        <f>H234/I234</f>
        <v>0.28895184135977336</v>
      </c>
      <c r="K234" s="13">
        <f>SQRT(POWER(F234,2)+POWER(H234,2))*1.96*SQRT(2)</f>
        <v>28.926206283944254</v>
      </c>
      <c r="L234" s="12">
        <v>17.600000000000001</v>
      </c>
      <c r="M234" s="11">
        <f>(L234-G234)/F234</f>
        <v>7.9808583916687557</v>
      </c>
      <c r="N234" s="10">
        <f>SQRT(POWER(3,2)*POWER(F234,2)+POWER(G234,2))</f>
        <v>6.6158297026192185</v>
      </c>
      <c r="O234" s="9" t="str">
        <f>IF(M234&gt;=6,"13s(N3,R1)",(IF(M234&gt;=6,"13s(N3,R1)",IF(M234&gt;=5,"13s/2of32s/R4s(N3,R1)",IF(M234&gt;=4,"13s/2of32s/R4s/31s(N3,R1)",IF(M234&gt;=3,"13s/2of32s/R4s/31s/6x(N6,R1/N3,R2)",IF(M234&gt;=2,"13s/2of32s/R4s/31s/12x(N6,R2)","Unaceptable")))))))</f>
        <v>13s(N3,R1)</v>
      </c>
      <c r="P234"/>
      <c r="Q234"/>
      <c r="R234"/>
      <c r="S234"/>
      <c r="T234"/>
      <c r="U234"/>
      <c r="V234"/>
      <c r="W234"/>
    </row>
    <row r="235" spans="1:23" ht="18">
      <c r="B235" s="45">
        <v>277</v>
      </c>
      <c r="C235" s="40" t="s">
        <v>5</v>
      </c>
      <c r="D235" s="40">
        <v>1</v>
      </c>
      <c r="E235" s="44">
        <v>30</v>
      </c>
      <c r="F235" s="43">
        <v>1.9414983672456687</v>
      </c>
      <c r="G235" s="42">
        <v>0</v>
      </c>
      <c r="H235" s="41">
        <v>17.8</v>
      </c>
      <c r="I235" s="40">
        <v>49.8</v>
      </c>
      <c r="J235" s="39">
        <f>H235/I235</f>
        <v>0.35742971887550207</v>
      </c>
      <c r="K235" s="38">
        <f>SQRT(POWER(F235,2)+POWER(H235,2))*1.96*SQRT(2)</f>
        <v>49.631706240263874</v>
      </c>
      <c r="L235" s="37">
        <v>27.9</v>
      </c>
      <c r="M235" s="36">
        <f>(L235-G235)/F235</f>
        <v>14.370344302468144</v>
      </c>
      <c r="N235" s="35">
        <f>SQRT(POWER(3,2)*POWER(F235,2)+POWER(G235,2))</f>
        <v>5.8244951017370061</v>
      </c>
      <c r="O235" s="34" t="str">
        <f>IF(M235&gt;=6,"13s(N3,R1)",(IF(M235&gt;=6,"13s(N3,R1)",IF(M235&gt;=5,"13s/2of32s/R4s(N3,R1)",IF(M235&gt;=4,"13s/2of32s/R4s/31s(N3,R1)",IF(M235&gt;=3,"13s/2of32s/R4s/31s/6x(N6,R1/N3,R2)",IF(M235&gt;=2,"13s/2of32s/R4s/31s/12x(N6,R2)","Unaceptable")))))))</f>
        <v>13s(N3,R1)</v>
      </c>
      <c r="P235"/>
      <c r="Q235"/>
      <c r="R235"/>
      <c r="S235"/>
      <c r="T235"/>
      <c r="U235"/>
      <c r="V235"/>
      <c r="W235"/>
    </row>
    <row r="236" spans="1:23" ht="18">
      <c r="B236" s="33">
        <v>278</v>
      </c>
      <c r="C236" s="28" t="s">
        <v>5</v>
      </c>
      <c r="D236" s="28">
        <v>2</v>
      </c>
      <c r="E236" s="32">
        <v>30</v>
      </c>
      <c r="F236" s="31">
        <v>1.9414983672456687</v>
      </c>
      <c r="G236" s="30">
        <v>0</v>
      </c>
      <c r="H236" s="29">
        <v>17.8</v>
      </c>
      <c r="I236" s="28">
        <v>49.8</v>
      </c>
      <c r="J236" s="27">
        <f>H236/I236</f>
        <v>0.35742971887550207</v>
      </c>
      <c r="K236" s="26">
        <f>SQRT(POWER(F236,2)+POWER(H236,2))*1.96*SQRT(2)</f>
        <v>49.631706240263874</v>
      </c>
      <c r="L236" s="25">
        <v>27.9</v>
      </c>
      <c r="M236" s="24">
        <f>(L236-G236)/F236</f>
        <v>14.370344302468144</v>
      </c>
      <c r="N236" s="23">
        <f>SQRT(POWER(3,2)*POWER(F236,2)+POWER(G236,2))</f>
        <v>5.8244951017370061</v>
      </c>
      <c r="O236" s="22" t="str">
        <f>IF(M236&gt;=6,"13s(N3,R1)",(IF(M236&gt;=6,"13s(N3,R1)",IF(M236&gt;=5,"13s/2of32s/R4s(N3,R1)",IF(M236&gt;=4,"13s/2of32s/R4s/31s(N3,R1)",IF(M236&gt;=3,"13s/2of32s/R4s/31s/6x(N6,R1/N3,R2)",IF(M236&gt;=2,"13s/2of32s/R4s/31s/12x(N6,R2)","Unaceptable")))))))</f>
        <v>13s(N3,R1)</v>
      </c>
      <c r="R236"/>
      <c r="S236"/>
      <c r="T236"/>
      <c r="U236"/>
      <c r="V236"/>
      <c r="W236"/>
    </row>
    <row r="237" spans="1:23" ht="18">
      <c r="B237" s="21">
        <v>279</v>
      </c>
      <c r="C237" s="15" t="s">
        <v>5</v>
      </c>
      <c r="D237" s="15">
        <v>3</v>
      </c>
      <c r="E237" s="19">
        <v>30</v>
      </c>
      <c r="F237" s="46">
        <v>1.9414983672456687</v>
      </c>
      <c r="G237" s="17">
        <v>0</v>
      </c>
      <c r="H237" s="16">
        <v>17.8</v>
      </c>
      <c r="I237" s="15">
        <v>49.8</v>
      </c>
      <c r="J237" s="14">
        <f>H237/I237</f>
        <v>0.35742971887550207</v>
      </c>
      <c r="K237" s="13">
        <f>SQRT(POWER(F237,2)+POWER(H237,2))*1.96*SQRT(2)</f>
        <v>49.631706240263874</v>
      </c>
      <c r="L237" s="12">
        <v>27.9</v>
      </c>
      <c r="M237" s="11">
        <f>(L237-G237)/F237</f>
        <v>14.370344302468144</v>
      </c>
      <c r="N237" s="10">
        <f>SQRT(POWER(3,2)*POWER(F237,2)+POWER(G237,2))</f>
        <v>5.8244951017370061</v>
      </c>
      <c r="O237" s="9" t="str">
        <f>IF(M237&gt;=6,"13s(N3,R1)",(IF(M237&gt;=6,"13s(N3,R1)",IF(M237&gt;=5,"13s/2of32s/R4s(N3,R1)",IF(M237&gt;=4,"13s/2of32s/R4s/31s(N3,R1)",IF(M237&gt;=3,"13s/2of32s/R4s/31s/6x(N6,R1/N3,R2)",IF(M237&gt;=2,"13s/2of32s/R4s/31s/12x(N6,R2)","Unaceptable")))))))</f>
        <v>13s(N3,R1)</v>
      </c>
      <c r="R237"/>
      <c r="S237"/>
      <c r="T237"/>
      <c r="U237"/>
      <c r="V237"/>
      <c r="W237"/>
    </row>
    <row r="238" spans="1:23" ht="18">
      <c r="B238" s="45">
        <v>280</v>
      </c>
      <c r="C238" s="40" t="s">
        <v>4</v>
      </c>
      <c r="D238" s="40">
        <v>1</v>
      </c>
      <c r="E238" s="44">
        <v>30</v>
      </c>
      <c r="F238" s="43">
        <v>2.7417550461073628</v>
      </c>
      <c r="G238" s="42">
        <v>0</v>
      </c>
      <c r="H238" s="41">
        <v>17.100000000000001</v>
      </c>
      <c r="I238" s="40">
        <v>32.799999999999997</v>
      </c>
      <c r="J238" s="39">
        <f>H238/I238</f>
        <v>0.52134146341463428</v>
      </c>
      <c r="K238" s="38">
        <f>SQRT(POWER(F238,2)+POWER(H238,2))*1.96*SQRT(2)</f>
        <v>48.004175051079393</v>
      </c>
      <c r="L238" s="37">
        <v>23.35</v>
      </c>
      <c r="M238" s="36">
        <f>(L238-G238)/F238</f>
        <v>8.5164427920544625</v>
      </c>
      <c r="N238" s="35">
        <f>SQRT(POWER(3,2)*POWER(F238,2)+POWER(G238,2))</f>
        <v>8.2252651383220883</v>
      </c>
      <c r="O238" s="34" t="str">
        <f>IF(M238&gt;=6,"13s(N3,R1)",(IF(M238&gt;=6,"13s(N3,R1)",IF(M238&gt;=5,"13s/2of32s/R4s(N3,R1)",IF(M238&gt;=4,"13s/2of32s/R4s/31s(N3,R1)",IF(M238&gt;=3,"13s/2of32s/R4s/31s/6x(N6,R1/N3,R2)",IF(M238&gt;=2,"13s/2of32s/R4s/31s/12x(N6,R2)","Unaceptable")))))))</f>
        <v>13s(N3,R1)</v>
      </c>
      <c r="R238"/>
      <c r="S238"/>
      <c r="T238"/>
      <c r="U238"/>
      <c r="V238"/>
      <c r="W238"/>
    </row>
    <row r="239" spans="1:23" ht="18">
      <c r="B239" s="33">
        <v>281</v>
      </c>
      <c r="C239" s="28" t="s">
        <v>4</v>
      </c>
      <c r="D239" s="28">
        <v>2</v>
      </c>
      <c r="E239" s="32">
        <v>30</v>
      </c>
      <c r="F239" s="31">
        <v>2.7417550461073628</v>
      </c>
      <c r="G239" s="30">
        <v>0</v>
      </c>
      <c r="H239" s="29">
        <v>17.100000000000001</v>
      </c>
      <c r="I239" s="28">
        <v>32.799999999999997</v>
      </c>
      <c r="J239" s="27">
        <f>H239/I239</f>
        <v>0.52134146341463428</v>
      </c>
      <c r="K239" s="26">
        <f>SQRT(POWER(F239,2)+POWER(H239,2))*1.96*SQRT(2)</f>
        <v>48.004175051079393</v>
      </c>
      <c r="L239" s="25">
        <v>23.35</v>
      </c>
      <c r="M239" s="24">
        <f>(L239-G239)/F239</f>
        <v>8.5164427920544625</v>
      </c>
      <c r="N239" s="23">
        <f>SQRT(POWER(3,2)*POWER(F239,2)+POWER(G239,2))</f>
        <v>8.2252651383220883</v>
      </c>
      <c r="O239" s="22" t="str">
        <f>IF(M239&gt;=6,"13s(N3,R1)",(IF(M239&gt;=6,"13s(N3,R1)",IF(M239&gt;=5,"13s/2of32s/R4s(N3,R1)",IF(M239&gt;=4,"13s/2of32s/R4s/31s(N3,R1)",IF(M239&gt;=3,"13s/2of32s/R4s/31s/6x(N6,R1/N3,R2)",IF(M239&gt;=2,"13s/2of32s/R4s/31s/12x(N6,R2)","Unaceptable")))))))</f>
        <v>13s(N3,R1)</v>
      </c>
      <c r="R239"/>
      <c r="S239"/>
      <c r="T239"/>
      <c r="U239"/>
      <c r="V239"/>
      <c r="W239"/>
    </row>
    <row r="240" spans="1:23" ht="18">
      <c r="B240" s="21">
        <v>282</v>
      </c>
      <c r="C240" s="15" t="s">
        <v>4</v>
      </c>
      <c r="D240" s="15">
        <v>3</v>
      </c>
      <c r="E240" s="19">
        <v>30</v>
      </c>
      <c r="F240" s="46">
        <v>2.7417550461073628</v>
      </c>
      <c r="G240" s="17">
        <v>0</v>
      </c>
      <c r="H240" s="16">
        <v>17.100000000000001</v>
      </c>
      <c r="I240" s="15">
        <v>32.799999999999997</v>
      </c>
      <c r="J240" s="14">
        <f>H240/I240</f>
        <v>0.52134146341463428</v>
      </c>
      <c r="K240" s="13">
        <f>SQRT(POWER(F240,2)+POWER(H240,2))*1.96*SQRT(2)</f>
        <v>48.004175051079393</v>
      </c>
      <c r="L240" s="12">
        <v>23.35</v>
      </c>
      <c r="M240" s="11">
        <f>(L240-G240)/F240</f>
        <v>8.5164427920544625</v>
      </c>
      <c r="N240" s="10">
        <f>SQRT(POWER(3,2)*POWER(F240,2)+POWER(G240,2))</f>
        <v>8.2252651383220883</v>
      </c>
      <c r="O240" s="9" t="str">
        <f>IF(M240&gt;=6,"13s(N3,R1)",(IF(M240&gt;=6,"13s(N3,R1)",IF(M240&gt;=5,"13s/2of32s/R4s(N3,R1)",IF(M240&gt;=4,"13s/2of32s/R4s/31s(N3,R1)",IF(M240&gt;=3,"13s/2of32s/R4s/31s/6x(N6,R1/N3,R2)",IF(M240&gt;=2,"13s/2of32s/R4s/31s/12x(N6,R2)","Unaceptable")))))))</f>
        <v>13s(N3,R1)</v>
      </c>
      <c r="R240"/>
      <c r="S240"/>
      <c r="T240"/>
      <c r="U240"/>
      <c r="V240"/>
      <c r="W240"/>
    </row>
    <row r="241" spans="2:23" ht="18">
      <c r="B241" s="45">
        <v>283</v>
      </c>
      <c r="C241" s="40" t="s">
        <v>3</v>
      </c>
      <c r="D241" s="40">
        <v>1</v>
      </c>
      <c r="E241" s="44">
        <v>30</v>
      </c>
      <c r="F241" s="43">
        <v>15.687737624307896</v>
      </c>
      <c r="G241" s="42">
        <v>0</v>
      </c>
      <c r="H241" s="41">
        <v>21</v>
      </c>
      <c r="I241" s="40">
        <v>76.400000000000006</v>
      </c>
      <c r="J241" s="39">
        <f>H241/I241</f>
        <v>0.27486910994764396</v>
      </c>
      <c r="K241" s="38">
        <f>SQRT(POWER(F241,2)+POWER(H241,2))*1.96*SQRT(2)</f>
        <v>72.657869461914075</v>
      </c>
      <c r="L241" s="37">
        <v>37.1</v>
      </c>
      <c r="M241" s="36">
        <f>(L241-G241)/F241</f>
        <v>2.3649044169704974</v>
      </c>
      <c r="N241" s="35">
        <f>SQRT(POWER(3,2)*POWER(F241,2)+POWER(G241,2))</f>
        <v>47.063212872923692</v>
      </c>
      <c r="O241" s="34" t="str">
        <f>IF(M241&gt;=6,"13s(N3,R1)",(IF(M241&gt;=6,"13s(N3,R1)",IF(M241&gt;=5,"13s/2of32s/R4s(N3,R1)",IF(M241&gt;=4,"13s/2of32s/R4s/31s(N3,R1)",IF(M241&gt;=3,"13s/2of32s/R4s/31s/6x(N6,R1/N3,R2)",IF(M241&gt;=2,"13s/2of32s/R4s/31s/12x(N6,R2)","Unaceptable")))))))</f>
        <v>13s/2of32s/R4s/31s/12x(N6,R2)</v>
      </c>
      <c r="R241"/>
      <c r="S241"/>
      <c r="T241"/>
      <c r="U241"/>
      <c r="V241"/>
      <c r="W241"/>
    </row>
    <row r="242" spans="2:23" ht="18">
      <c r="B242" s="33">
        <v>284</v>
      </c>
      <c r="C242" s="28" t="s">
        <v>3</v>
      </c>
      <c r="D242" s="28">
        <v>2</v>
      </c>
      <c r="E242" s="32">
        <v>30</v>
      </c>
      <c r="F242" s="31">
        <v>11.210765076680648</v>
      </c>
      <c r="G242" s="30">
        <v>0</v>
      </c>
      <c r="H242" s="29">
        <v>21</v>
      </c>
      <c r="I242" s="28">
        <v>76.400000000000006</v>
      </c>
      <c r="J242" s="27">
        <f>H242/I242</f>
        <v>0.27486910994764396</v>
      </c>
      <c r="K242" s="26">
        <f>SQRT(POWER(F242,2)+POWER(H242,2))*1.96*SQRT(2)</f>
        <v>65.984281519876134</v>
      </c>
      <c r="L242" s="25">
        <v>37.1</v>
      </c>
      <c r="M242" s="24">
        <f>(L242-G242)/F242</f>
        <v>3.3093191897465748</v>
      </c>
      <c r="N242" s="23">
        <f>SQRT(POWER(3,2)*POWER(F242,2)+POWER(G242,2))</f>
        <v>33.63229523004194</v>
      </c>
      <c r="O242" s="22" t="str">
        <f>IF(M242&gt;=6,"13s(N3,R1)",(IF(M242&gt;=6,"13s(N3,R1)",IF(M242&gt;=5,"13s/2of32s/R4s(N3,R1)",IF(M242&gt;=4,"13s/2of32s/R4s/31s(N3,R1)",IF(M242&gt;=3,"13s/2of32s/R4s/31s/6x(N6,R1/N3,R2)",IF(M242&gt;=2,"13s/2of32s/R4s/31s/12x(N6,R2)","Unaceptable")))))))</f>
        <v>13s/2of32s/R4s/31s/6x(N6,R1/N3,R2)</v>
      </c>
      <c r="R242"/>
      <c r="S242"/>
      <c r="T242"/>
      <c r="U242"/>
      <c r="V242"/>
      <c r="W242"/>
    </row>
    <row r="243" spans="2:23" ht="18">
      <c r="B243" s="21">
        <v>285</v>
      </c>
      <c r="C243" s="15" t="s">
        <v>3</v>
      </c>
      <c r="D243" s="15">
        <v>3</v>
      </c>
      <c r="E243" s="19">
        <v>30</v>
      </c>
      <c r="F243" s="46">
        <v>11.210765076680648</v>
      </c>
      <c r="G243" s="17">
        <v>0</v>
      </c>
      <c r="H243" s="16">
        <v>21</v>
      </c>
      <c r="I243" s="15">
        <v>76.400000000000006</v>
      </c>
      <c r="J243" s="14">
        <f>H243/I243</f>
        <v>0.27486910994764396</v>
      </c>
      <c r="K243" s="13">
        <f>SQRT(POWER(F243,2)+POWER(H243,2))*1.96*SQRT(2)</f>
        <v>65.984281519876134</v>
      </c>
      <c r="L243" s="12">
        <v>37.1</v>
      </c>
      <c r="M243" s="11">
        <f>(L243-G243)/F243</f>
        <v>3.3093191897465748</v>
      </c>
      <c r="N243" s="10">
        <f>SQRT(POWER(3,2)*POWER(F243,2)+POWER(G243,2))</f>
        <v>33.63229523004194</v>
      </c>
      <c r="O243" s="9" t="str">
        <f>IF(M243&gt;=6,"13s(N3,R1)",(IF(M243&gt;=6,"13s(N3,R1)",IF(M243&gt;=5,"13s/2of32s/R4s(N3,R1)",IF(M243&gt;=4,"13s/2of32s/R4s/31s(N3,R1)",IF(M243&gt;=3,"13s/2of32s/R4s/31s/6x(N6,R1/N3,R2)",IF(M243&gt;=2,"13s/2of32s/R4s/31s/12x(N6,R2)","Unaceptable")))))))</f>
        <v>13s/2of32s/R4s/31s/6x(N6,R1/N3,R2)</v>
      </c>
      <c r="R243"/>
      <c r="S243"/>
      <c r="T243"/>
      <c r="U243"/>
      <c r="V243"/>
      <c r="W243"/>
    </row>
    <row r="244" spans="2:23" ht="18">
      <c r="B244" s="45">
        <v>286</v>
      </c>
      <c r="C244" s="40" t="s">
        <v>2</v>
      </c>
      <c r="D244" s="40">
        <v>1</v>
      </c>
      <c r="E244" s="44">
        <v>30</v>
      </c>
      <c r="F244" s="43">
        <v>2.4943765559525324</v>
      </c>
      <c r="G244" s="42">
        <v>0</v>
      </c>
      <c r="H244" s="41">
        <v>28</v>
      </c>
      <c r="I244" s="40">
        <v>54.8</v>
      </c>
      <c r="J244" s="39">
        <f>H244/I244</f>
        <v>0.51094890510948909</v>
      </c>
      <c r="K244" s="38">
        <f>SQRT(POWER(F244,2)+POWER(H244,2))*1.96*SQRT(2)</f>
        <v>77.919400746798942</v>
      </c>
      <c r="L244" s="37">
        <v>38.5</v>
      </c>
      <c r="M244" s="36">
        <f>(L244-G244)/F244</f>
        <v>15.434718510372598</v>
      </c>
      <c r="N244" s="35">
        <f>SQRT(POWER(3,2)*POWER(F244,2)+POWER(G244,2))</f>
        <v>7.4831296678575976</v>
      </c>
      <c r="O244" s="34" t="str">
        <f>IF(M244&gt;=6,"13s(N3,R1)",(IF(M244&gt;=6,"13s(N3,R1)",IF(M244&gt;=5,"13s/2of32s/R4s(N3,R1)",IF(M244&gt;=4,"13s/2of32s/R4s/31s(N3,R1)",IF(M244&gt;=3,"13s/2of32s/R4s/31s/6x(N6,R1/N3,R2)",IF(M244&gt;=2,"13s/2of32s/R4s/31s/12x(N6,R2)","Unaceptable")))))))</f>
        <v>13s(N3,R1)</v>
      </c>
      <c r="R244"/>
      <c r="S244"/>
      <c r="T244"/>
      <c r="U244"/>
      <c r="V244"/>
      <c r="W244"/>
    </row>
    <row r="245" spans="2:23" ht="18">
      <c r="B245" s="33">
        <v>287</v>
      </c>
      <c r="C245" s="28" t="s">
        <v>2</v>
      </c>
      <c r="D245" s="28">
        <v>2</v>
      </c>
      <c r="E245" s="32">
        <v>30</v>
      </c>
      <c r="F245" s="31">
        <v>2.4943765559525324</v>
      </c>
      <c r="G245" s="30">
        <v>0</v>
      </c>
      <c r="H245" s="29">
        <v>28</v>
      </c>
      <c r="I245" s="28">
        <v>54.8</v>
      </c>
      <c r="J245" s="27">
        <f>H245/I245</f>
        <v>0.51094890510948909</v>
      </c>
      <c r="K245" s="26">
        <f>SQRT(POWER(F245,2)+POWER(H245,2))*1.96*SQRT(2)</f>
        <v>77.919400746798942</v>
      </c>
      <c r="L245" s="25">
        <v>38.5</v>
      </c>
      <c r="M245" s="24">
        <f>(L245-G245)/F245</f>
        <v>15.434718510372598</v>
      </c>
      <c r="N245" s="23">
        <f>SQRT(POWER(3,2)*POWER(F245,2)+POWER(G245,2))</f>
        <v>7.4831296678575976</v>
      </c>
      <c r="O245" s="22" t="str">
        <f>IF(M245&gt;=6,"13s(N3,R1)",(IF(M245&gt;=6,"13s(N3,R1)",IF(M245&gt;=5,"13s/2of32s/R4s(N3,R1)",IF(M245&gt;=4,"13s/2of32s/R4s/31s(N3,R1)",IF(M245&gt;=3,"13s/2of32s/R4s/31s/6x(N6,R1/N3,R2)",IF(M245&gt;=2,"13s/2of32s/R4s/31s/12x(N6,R2)","Unaceptable")))))))</f>
        <v>13s(N3,R1)</v>
      </c>
      <c r="R245"/>
      <c r="S245"/>
      <c r="T245"/>
      <c r="U245"/>
      <c r="V245"/>
      <c r="W245"/>
    </row>
    <row r="246" spans="2:23" ht="18">
      <c r="B246" s="21">
        <v>288</v>
      </c>
      <c r="C246" s="15" t="s">
        <v>2</v>
      </c>
      <c r="D246" s="15">
        <v>3</v>
      </c>
      <c r="E246" s="19">
        <v>30</v>
      </c>
      <c r="F246" s="46">
        <v>2.4943765559525324</v>
      </c>
      <c r="G246" s="17">
        <v>0</v>
      </c>
      <c r="H246" s="16">
        <v>28</v>
      </c>
      <c r="I246" s="15">
        <v>54.8</v>
      </c>
      <c r="J246" s="14">
        <f>H246/I246</f>
        <v>0.51094890510948909</v>
      </c>
      <c r="K246" s="13">
        <f>SQRT(POWER(F246,2)+POWER(H246,2))*1.96*SQRT(2)</f>
        <v>77.919400746798942</v>
      </c>
      <c r="L246" s="12">
        <v>38.5</v>
      </c>
      <c r="M246" s="11">
        <f>(L246-G246)/F246</f>
        <v>15.434718510372598</v>
      </c>
      <c r="N246" s="10">
        <f>SQRT(POWER(3,2)*POWER(F246,2)+POWER(G246,2))</f>
        <v>7.4831296678575976</v>
      </c>
      <c r="O246" s="9" t="str">
        <f>IF(M246&gt;=6,"13s(N3,R1)",(IF(M246&gt;=6,"13s(N3,R1)",IF(M246&gt;=5,"13s/2of32s/R4s(N3,R1)",IF(M246&gt;=4,"13s/2of32s/R4s/31s(N3,R1)",IF(M246&gt;=3,"13s/2of32s/R4s/31s/6x(N6,R1/N3,R2)",IF(M246&gt;=2,"13s/2of32s/R4s/31s/12x(N6,R2)","Unaceptable")))))))</f>
        <v>13s(N3,R1)</v>
      </c>
      <c r="R246"/>
      <c r="S246"/>
      <c r="T246"/>
      <c r="U246"/>
      <c r="V246"/>
      <c r="W246"/>
    </row>
    <row r="247" spans="2:23" ht="18">
      <c r="B247" s="45">
        <v>289</v>
      </c>
      <c r="C247" s="40" t="s">
        <v>1</v>
      </c>
      <c r="D247" s="40">
        <v>1</v>
      </c>
      <c r="E247" s="44">
        <v>30</v>
      </c>
      <c r="F247" s="43">
        <v>2.0678264462984273</v>
      </c>
      <c r="G247" s="42">
        <v>0</v>
      </c>
      <c r="H247" s="41">
        <v>9.1</v>
      </c>
      <c r="I247" s="40">
        <v>21.9</v>
      </c>
      <c r="J247" s="39">
        <f>H247/I247</f>
        <v>0.41552511415525117</v>
      </c>
      <c r="K247" s="38">
        <f>SQRT(POWER(F247,2)+POWER(H247,2))*1.96*SQRT(2)</f>
        <v>25.866937093674704</v>
      </c>
      <c r="L247" s="37">
        <v>13.4</v>
      </c>
      <c r="M247" s="36">
        <f>(L247-G247)/F247</f>
        <v>6.4802343658903574</v>
      </c>
      <c r="N247" s="35">
        <f>SQRT(POWER(3,2)*POWER(F247,2)+POWER(G247,2))</f>
        <v>6.2034793388952814</v>
      </c>
      <c r="O247" s="34" t="str">
        <f>IF(M247&gt;=6,"13s(N3,R1)",(IF(M247&gt;=6,"13s(N3,R1)",IF(M247&gt;=5,"13s/2of32s/R4s(N3,R1)",IF(M247&gt;=4,"13s/2of32s/R4s/31s(N3,R1)",IF(M247&gt;=3,"13s/2of32s/R4s/31s/6x(N6,R1/N3,R2)",IF(M247&gt;=2,"13s/2of32s/R4s/31s/12x(N6,R2)","Unaceptable")))))))</f>
        <v>13s(N3,R1)</v>
      </c>
      <c r="P247"/>
      <c r="Q247"/>
    </row>
    <row r="248" spans="2:23" ht="18">
      <c r="B248" s="33">
        <v>290</v>
      </c>
      <c r="C248" s="28" t="s">
        <v>1</v>
      </c>
      <c r="D248" s="28">
        <v>2</v>
      </c>
      <c r="E248" s="32">
        <v>30</v>
      </c>
      <c r="F248" s="31">
        <v>2.0678264462984273</v>
      </c>
      <c r="G248" s="30">
        <v>0</v>
      </c>
      <c r="H248" s="29">
        <v>9.1</v>
      </c>
      <c r="I248" s="28">
        <v>21.9</v>
      </c>
      <c r="J248" s="27">
        <f>H248/I248</f>
        <v>0.41552511415525117</v>
      </c>
      <c r="K248" s="26">
        <f>SQRT(POWER(F248,2)+POWER(H248,2))*1.96*SQRT(2)</f>
        <v>25.866937093674704</v>
      </c>
      <c r="L248" s="25">
        <v>13.4</v>
      </c>
      <c r="M248" s="24">
        <f>(L248-G248)/F248</f>
        <v>6.4802343658903574</v>
      </c>
      <c r="N248" s="23">
        <f>SQRT(POWER(3,2)*POWER(F248,2)+POWER(G248,2))</f>
        <v>6.2034793388952814</v>
      </c>
      <c r="O248" s="22" t="str">
        <f>IF(M248&gt;=6,"13s(N3,R1)",(IF(M248&gt;=6,"13s(N3,R1)",IF(M248&gt;=5,"13s/2of32s/R4s(N3,R1)",IF(M248&gt;=4,"13s/2of32s/R4s/31s(N3,R1)",IF(M248&gt;=3,"13s/2of32s/R4s/31s/6x(N6,R1/N3,R2)",IF(M248&gt;=2,"13s/2of32s/R4s/31s/12x(N6,R2)","Unaceptable")))))))</f>
        <v>13s(N3,R1)</v>
      </c>
      <c r="P248"/>
      <c r="Q248"/>
    </row>
    <row r="249" spans="2:23" ht="18">
      <c r="B249" s="21">
        <v>291</v>
      </c>
      <c r="C249" s="15" t="s">
        <v>1</v>
      </c>
      <c r="D249" s="15">
        <v>3</v>
      </c>
      <c r="E249" s="19">
        <v>30</v>
      </c>
      <c r="F249" s="46">
        <v>2.0678264462984273</v>
      </c>
      <c r="G249" s="17">
        <v>0</v>
      </c>
      <c r="H249" s="16">
        <v>9.1</v>
      </c>
      <c r="I249" s="15">
        <v>21.9</v>
      </c>
      <c r="J249" s="14">
        <f>H249/I249</f>
        <v>0.41552511415525117</v>
      </c>
      <c r="K249" s="13">
        <f>SQRT(POWER(F249,2)+POWER(H249,2))*1.96*SQRT(2)</f>
        <v>25.866937093674704</v>
      </c>
      <c r="L249" s="12">
        <v>13.4</v>
      </c>
      <c r="M249" s="11">
        <f>(L249-G249)/F249</f>
        <v>6.4802343658903574</v>
      </c>
      <c r="N249" s="10">
        <f>SQRT(POWER(3,2)*POWER(F249,2)+POWER(G249,2))</f>
        <v>6.2034793388952814</v>
      </c>
      <c r="O249" s="9" t="str">
        <f>IF(M249&gt;=6,"13s(N3,R1)",(IF(M249&gt;=6,"13s(N3,R1)",IF(M249&gt;=5,"13s/2of32s/R4s(N3,R1)",IF(M249&gt;=4,"13s/2of32s/R4s/31s(N3,R1)",IF(M249&gt;=3,"13s/2of32s/R4s/31s/6x(N6,R1/N3,R2)",IF(M249&gt;=2,"13s/2of32s/R4s/31s/12x(N6,R2)","Unaceptable")))))))</f>
        <v>13s(N3,R1)</v>
      </c>
      <c r="P249"/>
      <c r="Q249"/>
    </row>
    <row r="250" spans="2:23" ht="18">
      <c r="B250" s="45">
        <v>292</v>
      </c>
      <c r="C250" s="40" t="s">
        <v>0</v>
      </c>
      <c r="D250" s="40">
        <v>1</v>
      </c>
      <c r="E250" s="44">
        <v>30</v>
      </c>
      <c r="F250" s="43">
        <v>1.4</v>
      </c>
      <c r="G250" s="42">
        <v>0</v>
      </c>
      <c r="H250" s="41">
        <v>4.3</v>
      </c>
      <c r="I250" s="40">
        <v>8.1</v>
      </c>
      <c r="J250" s="39">
        <f>H250/I250</f>
        <v>0.53086419753086422</v>
      </c>
      <c r="K250" s="38">
        <f>SQRT(POWER(F250,2)+POWER(H250,2))*1.96*SQRT(2)</f>
        <v>12.534809132970475</v>
      </c>
      <c r="L250" s="37">
        <v>5.84</v>
      </c>
      <c r="M250" s="36">
        <f>(L250-G250)/F250</f>
        <v>4.1714285714285717</v>
      </c>
      <c r="N250" s="35">
        <f>SQRT(POWER(3,2)*POWER(F250,2)+POWER(G250,2))</f>
        <v>4.1999999999999993</v>
      </c>
      <c r="O250" s="34" t="str">
        <f>IF(M250&gt;=6,"13s(N3,R1)",(IF(M250&gt;=6,"13s(N3,R1)",IF(M250&gt;=5,"13s/2of32s/R4s(N3,R1)",IF(M250&gt;=4,"13s/2of32s/R4s/31s(N3,R1)",IF(M250&gt;=3,"13s/2of32s/R4s/31s/6x(N6,R1/N3,R2)",IF(M250&gt;=2,"13s/2of32s/R4s/31s/12x(N6,R2)","Unaceptable")))))))</f>
        <v>13s/2of32s/R4s/31s(N3,R1)</v>
      </c>
      <c r="P250"/>
      <c r="Q250"/>
    </row>
    <row r="251" spans="2:23" ht="18">
      <c r="B251" s="33">
        <v>293</v>
      </c>
      <c r="C251" s="28" t="s">
        <v>0</v>
      </c>
      <c r="D251" s="28">
        <v>2</v>
      </c>
      <c r="E251" s="32">
        <v>30</v>
      </c>
      <c r="F251" s="31">
        <v>1.6335738681143723</v>
      </c>
      <c r="G251" s="30">
        <v>0</v>
      </c>
      <c r="H251" s="29">
        <v>4.3</v>
      </c>
      <c r="I251" s="28">
        <v>8.1</v>
      </c>
      <c r="J251" s="27">
        <f>H251/I251</f>
        <v>0.53086419753086422</v>
      </c>
      <c r="K251" s="26">
        <f>SQRT(POWER(F251,2)+POWER(H251,2))*1.96*SQRT(2)</f>
        <v>12.750116694278759</v>
      </c>
      <c r="L251" s="25">
        <v>5.84</v>
      </c>
      <c r="M251" s="24">
        <f>(L251-G251)/F251</f>
        <v>3.5749837298395866</v>
      </c>
      <c r="N251" s="23">
        <f>SQRT(POWER(3,2)*POWER(F251,2)+POWER(G251,2))</f>
        <v>4.9007216043431168</v>
      </c>
      <c r="O251" s="22" t="str">
        <f>IF(M251&gt;=6,"13s(N3,R1)",(IF(M251&gt;=6,"13s(N3,R1)",IF(M251&gt;=5,"13s/2of32s/R4s(N3,R1)",IF(M251&gt;=4,"13s/2of32s/R4s/31s(N3,R1)",IF(M251&gt;=3,"13s/2of32s/R4s/31s/6x(N6,R1/N3,R2)",IF(M251&gt;=2,"13s/2of32s/R4s/31s/12x(N6,R2)","Unaceptable")))))))</f>
        <v>13s/2of32s/R4s/31s/6x(N6,R1/N3,R2)</v>
      </c>
      <c r="P251"/>
      <c r="Q251"/>
    </row>
    <row r="252" spans="2:23" ht="18">
      <c r="B252" s="21">
        <v>294</v>
      </c>
      <c r="C252" s="20" t="s">
        <v>0</v>
      </c>
      <c r="D252" s="15">
        <v>3</v>
      </c>
      <c r="E252" s="19">
        <v>30</v>
      </c>
      <c r="F252" s="18">
        <v>1.6335738681143723</v>
      </c>
      <c r="G252" s="17">
        <v>0</v>
      </c>
      <c r="H252" s="16">
        <v>4.3</v>
      </c>
      <c r="I252" s="15">
        <v>8.1</v>
      </c>
      <c r="J252" s="14">
        <f>H252/I252</f>
        <v>0.53086419753086422</v>
      </c>
      <c r="K252" s="13">
        <f>SQRT(POWER(F252,2)+POWER(H252,2))*1.96*SQRT(2)</f>
        <v>12.750116694278759</v>
      </c>
      <c r="L252" s="12">
        <v>5.84</v>
      </c>
      <c r="M252" s="11">
        <f>(L252-G252)/F252</f>
        <v>3.5749837298395866</v>
      </c>
      <c r="N252" s="10">
        <f>SQRT(POWER(3,2)*POWER(F252,2)+POWER(G252,2))</f>
        <v>4.9007216043431168</v>
      </c>
      <c r="O252" s="9" t="str">
        <f>IF(M252&gt;=6,"13s(N3,R1)",(IF(M252&gt;=6,"13s(N3,R1)",IF(M252&gt;=5,"13s/2of32s/R4s(N3,R1)",IF(M252&gt;=4,"13s/2of32s/R4s/31s(N3,R1)",IF(M252&gt;=3,"13s/2of32s/R4s/31s/6x(N6,R1/N3,R2)",IF(M252&gt;=2,"13s/2of32s/R4s/31s/12x(N6,R2)","Unaceptable")))))))</f>
        <v>13s/2of32s/R4s/31s/6x(N6,R1/N3,R2)</v>
      </c>
      <c r="P252"/>
      <c r="Q252"/>
    </row>
    <row r="253" spans="2:23">
      <c r="P253"/>
      <c r="Q253"/>
    </row>
    <row r="254" spans="2:23">
      <c r="P254"/>
      <c r="Q254"/>
    </row>
    <row r="255" spans="2:23">
      <c r="P255"/>
      <c r="Q255"/>
    </row>
    <row r="256" spans="2:23">
      <c r="P256"/>
      <c r="Q256"/>
    </row>
    <row r="257" spans="16:17">
      <c r="P257"/>
      <c r="Q257"/>
    </row>
    <row r="258" spans="16:17">
      <c r="P258"/>
      <c r="Q258"/>
    </row>
    <row r="259" spans="16:17">
      <c r="P259"/>
      <c r="Q259"/>
    </row>
    <row r="260" spans="16:17">
      <c r="P260"/>
      <c r="Q260"/>
    </row>
    <row r="261" spans="16:17">
      <c r="P261"/>
      <c r="Q261"/>
    </row>
    <row r="262" spans="16:17">
      <c r="P262"/>
      <c r="Q262"/>
    </row>
    <row r="263" spans="16:17">
      <c r="P263"/>
      <c r="Q263"/>
    </row>
    <row r="264" spans="16:17">
      <c r="P264"/>
      <c r="Q264"/>
    </row>
    <row r="265" spans="16:17">
      <c r="P265"/>
      <c r="Q265"/>
    </row>
    <row r="266" spans="16:17">
      <c r="P266"/>
      <c r="Q266"/>
    </row>
    <row r="267" spans="16:17">
      <c r="P267"/>
      <c r="Q267"/>
    </row>
    <row r="268" spans="16:17">
      <c r="P268"/>
      <c r="Q268"/>
    </row>
    <row r="269" spans="16:17">
      <c r="P269"/>
      <c r="Q269"/>
    </row>
    <row r="270" spans="16:17">
      <c r="P270"/>
      <c r="Q270"/>
    </row>
    <row r="271" spans="16:17">
      <c r="P271"/>
      <c r="Q271"/>
    </row>
    <row r="272" spans="16:17">
      <c r="P272"/>
      <c r="Q272"/>
    </row>
    <row r="273" spans="16:21">
      <c r="P273"/>
      <c r="Q273"/>
    </row>
    <row r="274" spans="16:21">
      <c r="P274"/>
      <c r="Q274"/>
    </row>
    <row r="275" spans="16:21">
      <c r="P275"/>
      <c r="Q275"/>
    </row>
    <row r="276" spans="16:21">
      <c r="P276"/>
      <c r="Q276"/>
    </row>
    <row r="277" spans="16:21">
      <c r="P277"/>
      <c r="Q277"/>
    </row>
    <row r="278" spans="16:21">
      <c r="P278"/>
      <c r="Q278"/>
    </row>
    <row r="279" spans="16:21">
      <c r="P279"/>
      <c r="Q279"/>
    </row>
    <row r="280" spans="16:21">
      <c r="P280"/>
      <c r="Q280"/>
    </row>
    <row r="281" spans="16:21">
      <c r="P281"/>
      <c r="Q281"/>
    </row>
    <row r="282" spans="16:21">
      <c r="P282"/>
      <c r="Q282"/>
      <c r="S282"/>
      <c r="T282"/>
      <c r="U282"/>
    </row>
    <row r="283" spans="16:21">
      <c r="P283"/>
      <c r="Q283"/>
      <c r="S283"/>
      <c r="T283"/>
      <c r="U283"/>
    </row>
    <row r="284" spans="16:21">
      <c r="P284"/>
      <c r="Q284"/>
      <c r="R284"/>
      <c r="S284"/>
      <c r="T284"/>
      <c r="U284"/>
    </row>
    <row r="285" spans="16:21">
      <c r="P285"/>
      <c r="Q285"/>
      <c r="R285"/>
      <c r="S285"/>
      <c r="T285"/>
      <c r="U285"/>
    </row>
    <row r="286" spans="16:21">
      <c r="P286"/>
      <c r="Q286"/>
      <c r="R286"/>
      <c r="S286"/>
      <c r="T286"/>
    </row>
    <row r="287" spans="16:21">
      <c r="P287"/>
      <c r="Q287"/>
    </row>
    <row r="288" spans="16:21">
      <c r="P288"/>
      <c r="Q288"/>
    </row>
    <row r="289" spans="2:17">
      <c r="P289"/>
      <c r="Q289"/>
    </row>
    <row r="290" spans="2:17">
      <c r="P290"/>
      <c r="Q290"/>
    </row>
    <row r="291" spans="2:17">
      <c r="P291"/>
      <c r="Q291"/>
    </row>
    <row r="292" spans="2:17">
      <c r="P292"/>
      <c r="Q292"/>
    </row>
    <row r="293" spans="2:17">
      <c r="P293"/>
      <c r="Q293"/>
    </row>
    <row r="294" spans="2:17">
      <c r="P294"/>
      <c r="Q294"/>
    </row>
    <row r="295" spans="2:17">
      <c r="P295"/>
      <c r="Q295"/>
    </row>
    <row r="296" spans="2:17">
      <c r="P296"/>
      <c r="Q296"/>
    </row>
    <row r="297" spans="2:17">
      <c r="P297"/>
      <c r="Q297"/>
    </row>
    <row r="298" spans="2:17">
      <c r="P298"/>
      <c r="Q298"/>
    </row>
    <row r="299" spans="2:17" ht="18">
      <c r="B299" s="8"/>
      <c r="C299" s="4"/>
      <c r="D299" s="6"/>
      <c r="F299" s="3"/>
      <c r="G299" s="4"/>
      <c r="H299" s="4"/>
      <c r="I299" s="4"/>
      <c r="J299" s="3"/>
      <c r="K299"/>
      <c r="L299"/>
      <c r="M299"/>
      <c r="N299"/>
      <c r="O299" s="2"/>
    </row>
    <row r="300" spans="2:17" ht="18">
      <c r="B300" s="8"/>
      <c r="C300" s="4"/>
      <c r="D300" s="6"/>
      <c r="F300" s="3"/>
      <c r="G300" s="4"/>
      <c r="H300" s="4"/>
      <c r="I300" s="4"/>
      <c r="J300" s="3"/>
      <c r="K300"/>
      <c r="L300"/>
      <c r="M300"/>
      <c r="N300"/>
      <c r="O300" s="2"/>
    </row>
    <row r="301" spans="2:17" ht="18">
      <c r="B301" s="8"/>
      <c r="C301" s="4"/>
      <c r="D301" s="6"/>
      <c r="F301" s="3"/>
      <c r="G301" s="4"/>
      <c r="H301" s="4"/>
      <c r="I301" s="4"/>
      <c r="J301" s="3"/>
      <c r="K301"/>
      <c r="L301"/>
      <c r="M301"/>
      <c r="N301"/>
      <c r="O301" s="2"/>
    </row>
    <row r="302" spans="2:17" ht="18">
      <c r="B302" s="8"/>
      <c r="C302" s="4"/>
      <c r="D302" s="6"/>
      <c r="F302" s="3"/>
      <c r="G302" s="4"/>
      <c r="H302" s="4"/>
      <c r="I302" s="4"/>
      <c r="J302" s="3"/>
      <c r="K302"/>
      <c r="L302"/>
      <c r="M302"/>
      <c r="N302"/>
      <c r="O302" s="2"/>
    </row>
    <row r="303" spans="2:17" ht="18">
      <c r="B303" s="8"/>
      <c r="C303" s="4"/>
      <c r="D303" s="6"/>
      <c r="F303" s="3"/>
      <c r="G303" s="4"/>
      <c r="H303" s="4"/>
      <c r="I303" s="4"/>
      <c r="J303" s="3"/>
      <c r="K303"/>
      <c r="L303"/>
      <c r="M303"/>
      <c r="N303"/>
      <c r="O303" s="2"/>
    </row>
    <row r="304" spans="2:17" ht="18">
      <c r="B304" s="8"/>
      <c r="C304" s="4"/>
      <c r="D304" s="6"/>
      <c r="F304" s="3"/>
      <c r="G304" s="4"/>
      <c r="H304" s="4"/>
      <c r="I304" s="4"/>
      <c r="J304" s="3"/>
      <c r="K304"/>
      <c r="L304"/>
      <c r="M304"/>
      <c r="N304"/>
      <c r="O304" s="2"/>
    </row>
    <row r="305" spans="2:15" ht="18">
      <c r="B305" s="8"/>
      <c r="C305" s="4"/>
      <c r="D305" s="6"/>
      <c r="F305" s="3"/>
      <c r="G305" s="4"/>
      <c r="H305" s="4"/>
      <c r="I305" s="4"/>
      <c r="J305" s="3"/>
      <c r="K305"/>
      <c r="L305"/>
      <c r="M305"/>
      <c r="N305"/>
      <c r="O305" s="2"/>
    </row>
    <row r="306" spans="2:15" ht="18">
      <c r="B306" s="8"/>
      <c r="C306" s="4"/>
      <c r="D306" s="6"/>
      <c r="F306" s="3"/>
      <c r="G306" s="4"/>
      <c r="H306" s="4"/>
      <c r="I306" s="4"/>
      <c r="J306" s="3"/>
      <c r="K306"/>
      <c r="L306"/>
      <c r="M306"/>
      <c r="N306"/>
      <c r="O306" s="2"/>
    </row>
    <row r="307" spans="2:15" ht="18">
      <c r="B307" s="8"/>
      <c r="C307" s="4"/>
      <c r="D307" s="6"/>
      <c r="F307" s="3"/>
      <c r="G307" s="4"/>
      <c r="H307" s="4"/>
      <c r="I307" s="4"/>
      <c r="J307" s="3"/>
      <c r="K307"/>
      <c r="L307"/>
      <c r="M307"/>
      <c r="N307"/>
      <c r="O307" s="2"/>
    </row>
    <row r="308" spans="2:15" ht="18">
      <c r="B308" s="8"/>
      <c r="C308" s="4"/>
      <c r="D308" s="6"/>
      <c r="F308" s="3"/>
      <c r="G308" s="4"/>
      <c r="H308" s="4"/>
      <c r="I308" s="4"/>
      <c r="J308" s="3"/>
      <c r="K308"/>
      <c r="L308"/>
      <c r="M308"/>
      <c r="N308"/>
      <c r="O308" s="2"/>
    </row>
    <row r="309" spans="2:15" ht="18">
      <c r="B309" s="8"/>
      <c r="C309" s="4"/>
      <c r="D309" s="6"/>
      <c r="F309" s="3"/>
      <c r="G309" s="4"/>
      <c r="H309" s="4"/>
      <c r="I309" s="4"/>
      <c r="J309" s="3"/>
      <c r="K309"/>
      <c r="L309"/>
      <c r="M309"/>
      <c r="N309"/>
      <c r="O309" s="2"/>
    </row>
    <row r="310" spans="2:15" ht="18">
      <c r="B310" s="8"/>
      <c r="C310" s="4"/>
      <c r="D310" s="6"/>
      <c r="F310" s="3"/>
      <c r="G310" s="4"/>
      <c r="H310" s="4"/>
      <c r="I310" s="4"/>
      <c r="J310" s="3"/>
      <c r="K310"/>
      <c r="L310"/>
      <c r="M310"/>
      <c r="N310"/>
      <c r="O310" s="2"/>
    </row>
    <row r="311" spans="2:15" ht="18">
      <c r="B311" s="8"/>
      <c r="C311" s="4"/>
      <c r="D311" s="6"/>
      <c r="F311" s="3"/>
      <c r="G311" s="4"/>
      <c r="H311" s="4"/>
      <c r="I311" s="4"/>
      <c r="J311" s="3"/>
      <c r="K311"/>
      <c r="L311"/>
      <c r="M311"/>
      <c r="N311"/>
      <c r="O311" s="2"/>
    </row>
    <row r="312" spans="2:15" ht="18">
      <c r="B312" s="8"/>
      <c r="C312" s="4"/>
      <c r="D312" s="6"/>
      <c r="F312" s="3"/>
      <c r="G312" s="4"/>
      <c r="H312" s="4"/>
      <c r="I312" s="4"/>
      <c r="J312" s="3"/>
      <c r="K312"/>
      <c r="L312"/>
      <c r="M312"/>
      <c r="N312"/>
      <c r="O312" s="2"/>
    </row>
    <row r="313" spans="2:15" ht="18">
      <c r="B313" s="8"/>
      <c r="C313" s="4"/>
      <c r="D313" s="6"/>
      <c r="F313" s="3"/>
      <c r="G313" s="4"/>
      <c r="H313" s="4"/>
      <c r="I313" s="4"/>
      <c r="J313" s="3"/>
      <c r="K313"/>
      <c r="L313"/>
      <c r="M313"/>
      <c r="N313"/>
      <c r="O313" s="2"/>
    </row>
    <row r="314" spans="2:15" ht="18">
      <c r="B314" s="8"/>
      <c r="C314" s="7"/>
      <c r="D314" s="6"/>
      <c r="F314" s="5"/>
      <c r="G314" s="4"/>
      <c r="H314" s="4"/>
      <c r="I314" s="4"/>
      <c r="J314" s="3"/>
      <c r="K314"/>
      <c r="L314"/>
      <c r="M314"/>
      <c r="N314"/>
      <c r="O314" s="2"/>
    </row>
  </sheetData>
  <conditionalFormatting sqref="M167:M170 M2:M164 M173:M252">
    <cfRule type="cellIs" dxfId="15" priority="16" stopIfTrue="1" operator="lessThan">
      <formula>3.7</formula>
    </cfRule>
  </conditionalFormatting>
  <conditionalFormatting sqref="M2:M252">
    <cfRule type="cellIs" dxfId="14" priority="14" stopIfTrue="1" operator="greaterThan">
      <formula>5</formula>
    </cfRule>
    <cfRule type="cellIs" dxfId="13" priority="15" stopIfTrue="1" operator="between">
      <formula>3.7</formula>
      <formula>5</formula>
    </cfRule>
  </conditionalFormatting>
  <conditionalFormatting sqref="J167:J170 J136:J156 J177:J180 J185:J252 J161:J164 J2:J92 J96:J131">
    <cfRule type="cellIs" dxfId="12" priority="12" stopIfTrue="1" operator="lessThan">
      <formula>0.6</formula>
    </cfRule>
    <cfRule type="cellIs" dxfId="11" priority="13" stopIfTrue="1" operator="greaterThan">
      <formula>0.6</formula>
    </cfRule>
  </conditionalFormatting>
  <conditionalFormatting sqref="O2:O252">
    <cfRule type="containsText" dxfId="10" priority="1" stopIfTrue="1" operator="containsText" text="13s/2of32s/R4s/31s/12x(N6,R2)">
      <formula>NOT(ISERROR(SEARCH("13s/2of32s/R4s/31s/12x(N6,R2)",O2)))</formula>
    </cfRule>
    <cfRule type="containsText" dxfId="9" priority="2" stopIfTrue="1" operator="containsText" text="13s/2of32s/R4s/31s/6x(N6,R1/N3,R2)">
      <formula>NOT(ISERROR(SEARCH("13s/2of32s/R4s/31s/6x(N6,R1/N3,R2)",O2)))</formula>
    </cfRule>
    <cfRule type="containsText" dxfId="8" priority="3" stopIfTrue="1" operator="containsText" text="13s/2of32s/R4s/31s">
      <formula>NOT(ISERROR(SEARCH("13s/2of32s/R4s/31s",O2)))</formula>
    </cfRule>
    <cfRule type="containsText" dxfId="7" priority="4" stopIfTrue="1" operator="containsText" text="13s/2of32s/R4s(N3,R1)">
      <formula>NOT(ISERROR(SEARCH("13s/2of32s/R4s(N3,R1)",O2)))</formula>
    </cfRule>
    <cfRule type="containsText" dxfId="6" priority="5" stopIfTrue="1" operator="containsText" text="13s/22s/R4s/41s/10x">
      <formula>NOT(ISERROR(SEARCH("13s/22s/R4s/41s/10x",O2)))</formula>
    </cfRule>
    <cfRule type="containsText" dxfId="5" priority="6" stopIfTrue="1" operator="containsText" text="13s/22s/R4s/41s/8x">
      <formula>NOT(ISERROR(SEARCH("13s/22s/R4s/41s/8x",O2)))</formula>
    </cfRule>
    <cfRule type="containsText" dxfId="4" priority="7" stopIfTrue="1" operator="containsText" text="13s/22s/R4s/41s(N4,R1/N2,R2)">
      <formula>NOT(ISERROR(SEARCH("13s/22s/R4s/41s(N4,R1/N2,R2)",O2)))</formula>
    </cfRule>
    <cfRule type="containsText" dxfId="3" priority="8" stopIfTrue="1" operator="containsText" text="13s/22s/R4s">
      <formula>NOT(ISERROR(SEARCH("13s/22s/R4s",O2)))</formula>
    </cfRule>
    <cfRule type="containsText" dxfId="2" priority="9" stopIfTrue="1" operator="containsText" text="13s(N3,R1)">
      <formula>NOT(ISERROR(SEARCH("13s(N3,R1)",O2)))</formula>
    </cfRule>
    <cfRule type="containsText" dxfId="1" priority="10" stopIfTrue="1" operator="containsText" text="13s(N2,R1)">
      <formula>NOT(ISERROR(SEARCH("13s(N2,R1)",O2)))</formula>
    </cfRule>
    <cfRule type="containsText" dxfId="0" priority="11" stopIfTrue="1" operator="containsText" text="Unaceptable">
      <formula>NOT(ISERROR(SEARCH("Unaceptable",O2)))</formula>
    </cfRule>
  </conditionalFormatting>
  <pageMargins left="0.51" right="0.56000000000000005" top="1.52" bottom="1" header="0.53" footer="0.49212598499999999"/>
  <pageSetup orientation="portrait" horizontalDpi="360" verticalDpi="360" r:id="rId1"/>
  <headerFooter alignWithMargins="0"/>
  <ignoredErrors>
    <ignoredError sqref="K3:K44 K45:K5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AB120"/>
  <sheetViews>
    <sheetView zoomScale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W20" sqref="W20"/>
    </sheetView>
  </sheetViews>
  <sheetFormatPr defaultRowHeight="12.75"/>
  <cols>
    <col min="1" max="1" width="3.5703125" customWidth="1"/>
    <col min="2" max="2" width="6" customWidth="1"/>
    <col min="3" max="3" width="10.5703125" customWidth="1"/>
    <col min="4" max="4" width="8.5703125" customWidth="1"/>
    <col min="5" max="5" width="9.42578125" customWidth="1"/>
    <col min="6" max="6" width="10" customWidth="1"/>
    <col min="7" max="7" width="8.7109375" customWidth="1"/>
    <col min="8" max="8" width="10.7109375" customWidth="1"/>
    <col min="9" max="9" width="9" customWidth="1"/>
    <col min="11" max="11" width="11.140625" customWidth="1"/>
    <col min="12" max="12" width="10.5703125" customWidth="1"/>
    <col min="13" max="14" width="10.42578125" customWidth="1"/>
    <col min="15" max="15" width="11" customWidth="1"/>
    <col min="16" max="16" width="10.7109375" customWidth="1"/>
    <col min="17" max="17" width="11" customWidth="1"/>
    <col min="18" max="20" width="11.42578125" customWidth="1"/>
    <col min="21" max="21" width="8.28515625" customWidth="1"/>
    <col min="23" max="23" width="7.5703125" customWidth="1"/>
    <col min="24" max="24" width="10.5703125" customWidth="1"/>
    <col min="25" max="25" width="9" customWidth="1"/>
    <col min="26" max="26" width="8.42578125" customWidth="1"/>
    <col min="27" max="28" width="8.28515625" customWidth="1"/>
    <col min="29" max="29" width="6.85546875" customWidth="1"/>
  </cols>
  <sheetData>
    <row r="1" spans="1:28" ht="20.25">
      <c r="A1" s="291"/>
      <c r="B1" s="292" t="s">
        <v>135</v>
      </c>
      <c r="C1" s="293"/>
      <c r="D1" s="293"/>
      <c r="E1" s="294"/>
      <c r="F1" s="295" t="s">
        <v>136</v>
      </c>
      <c r="G1" s="296"/>
      <c r="H1" s="297"/>
      <c r="I1" s="298" t="s">
        <v>137</v>
      </c>
      <c r="J1" s="299"/>
      <c r="K1" s="300"/>
      <c r="L1" s="301" t="s">
        <v>138</v>
      </c>
      <c r="M1" s="302"/>
      <c r="N1" s="303"/>
      <c r="O1" s="304" t="s">
        <v>139</v>
      </c>
      <c r="P1" s="305"/>
      <c r="Q1" s="306"/>
      <c r="R1" s="307" t="s">
        <v>116</v>
      </c>
      <c r="S1" s="308" t="s">
        <v>115</v>
      </c>
      <c r="T1" s="309" t="s">
        <v>114</v>
      </c>
      <c r="U1" s="1"/>
      <c r="V1" s="1"/>
      <c r="W1" s="1"/>
      <c r="X1" s="1"/>
    </row>
    <row r="2" spans="1:28" ht="20.25">
      <c r="A2" s="310"/>
      <c r="B2" s="311" t="s">
        <v>134</v>
      </c>
      <c r="C2" s="312" t="s">
        <v>133</v>
      </c>
      <c r="D2" s="313" t="s">
        <v>128</v>
      </c>
      <c r="E2" s="314" t="s">
        <v>127</v>
      </c>
      <c r="F2" s="315" t="s">
        <v>140</v>
      </c>
      <c r="G2" s="316" t="s">
        <v>141</v>
      </c>
      <c r="H2" s="317" t="s">
        <v>142</v>
      </c>
      <c r="I2" s="318" t="s">
        <v>140</v>
      </c>
      <c r="J2" s="319" t="s">
        <v>141</v>
      </c>
      <c r="K2" s="320" t="s">
        <v>142</v>
      </c>
      <c r="L2" s="321" t="s">
        <v>140</v>
      </c>
      <c r="M2" s="322" t="s">
        <v>141</v>
      </c>
      <c r="N2" s="323" t="s">
        <v>142</v>
      </c>
      <c r="O2" s="324" t="s">
        <v>140</v>
      </c>
      <c r="P2" s="325" t="s">
        <v>141</v>
      </c>
      <c r="Q2" s="326" t="s">
        <v>142</v>
      </c>
      <c r="R2" s="327" t="s">
        <v>142</v>
      </c>
      <c r="S2" s="328" t="s">
        <v>142</v>
      </c>
      <c r="T2" s="329" t="s">
        <v>142</v>
      </c>
      <c r="U2" s="330"/>
      <c r="V2" s="330"/>
      <c r="W2" s="330"/>
      <c r="X2" s="330"/>
      <c r="Y2" s="330"/>
      <c r="Z2" s="330"/>
      <c r="AA2" s="330"/>
    </row>
    <row r="3" spans="1:28" ht="18">
      <c r="B3" s="331">
        <v>1</v>
      </c>
      <c r="C3" s="332" t="s">
        <v>113</v>
      </c>
      <c r="D3" s="333">
        <v>3.2</v>
      </c>
      <c r="E3" s="334">
        <v>4.75</v>
      </c>
      <c r="F3" s="335">
        <f t="shared" ref="F3:F33" si="0">D3*0.75</f>
        <v>2.4000000000000004</v>
      </c>
      <c r="G3" s="336">
        <f t="shared" ref="G3:G33" si="1">(SQRT(POWER(D3,2)+POWER(E3,2)))*0.375</f>
        <v>2.1477550052322076</v>
      </c>
      <c r="H3" s="337">
        <f t="shared" ref="H3:H33" si="2">((D3*0.75)*1.65)+((SQRT(POWER(D3,2)+POWER(E3,2))*0.375))</f>
        <v>6.1077550052322085</v>
      </c>
      <c r="I3" s="338">
        <v>1.6</v>
      </c>
      <c r="J3" s="339">
        <v>1.43</v>
      </c>
      <c r="K3" s="340">
        <v>4.07</v>
      </c>
      <c r="L3" s="336">
        <f t="shared" ref="L3:L33" si="3">D3*0.25</f>
        <v>0.8</v>
      </c>
      <c r="M3" s="336">
        <f t="shared" ref="M3:M33" si="4">(SQRT(POWER(D3,2)+POWER(E3,2)))*0.125</f>
        <v>0.71591833507740255</v>
      </c>
      <c r="N3" s="341">
        <f t="shared" ref="N3:N33" si="5">((D3*0.25)*1.65)+((SQRT(POWER(D3,2)+POWER(E3,2))*0.125))</f>
        <v>2.0359183350774028</v>
      </c>
      <c r="O3" s="342">
        <v>1.9</v>
      </c>
      <c r="P3" s="343">
        <v>1.9</v>
      </c>
      <c r="Q3" s="344">
        <f>(O3*1.65)+P3</f>
        <v>5.0350000000000001</v>
      </c>
      <c r="R3" s="345">
        <v>20</v>
      </c>
      <c r="S3" s="346">
        <v>10</v>
      </c>
      <c r="T3" s="347">
        <v>6</v>
      </c>
    </row>
    <row r="4" spans="1:28" ht="18">
      <c r="B4" s="348">
        <v>2</v>
      </c>
      <c r="C4" s="349" t="s">
        <v>112</v>
      </c>
      <c r="D4" s="333">
        <v>6.45</v>
      </c>
      <c r="E4" s="334">
        <v>26.1</v>
      </c>
      <c r="F4" s="350">
        <f t="shared" si="0"/>
        <v>4.8375000000000004</v>
      </c>
      <c r="G4" s="351">
        <f t="shared" si="1"/>
        <v>10.081939685025892</v>
      </c>
      <c r="H4" s="352">
        <f t="shared" si="2"/>
        <v>18.063814685025893</v>
      </c>
      <c r="I4" s="334">
        <v>3.23</v>
      </c>
      <c r="J4" s="353">
        <v>6.72</v>
      </c>
      <c r="K4" s="354">
        <v>12.04</v>
      </c>
      <c r="L4" s="351">
        <f t="shared" si="3"/>
        <v>1.6125</v>
      </c>
      <c r="M4" s="351">
        <f t="shared" si="4"/>
        <v>3.3606465616752974</v>
      </c>
      <c r="N4" s="355">
        <f t="shared" si="5"/>
        <v>6.021271561675297</v>
      </c>
      <c r="O4" s="356">
        <v>4</v>
      </c>
      <c r="P4" s="357">
        <v>7.1</v>
      </c>
      <c r="Q4" s="358">
        <f>(O4*1.65)+P4</f>
        <v>13.7</v>
      </c>
      <c r="R4" s="359">
        <v>21</v>
      </c>
      <c r="S4" s="360">
        <v>30</v>
      </c>
      <c r="T4" s="361">
        <v>12</v>
      </c>
    </row>
    <row r="5" spans="1:28" ht="18">
      <c r="B5" s="348">
        <v>3</v>
      </c>
      <c r="C5" s="349" t="s">
        <v>111</v>
      </c>
      <c r="D5" s="333">
        <v>19.399999999999999</v>
      </c>
      <c r="E5" s="334">
        <v>41.6</v>
      </c>
      <c r="F5" s="350">
        <f t="shared" si="0"/>
        <v>14.549999999999999</v>
      </c>
      <c r="G5" s="351">
        <f t="shared" si="1"/>
        <v>17.212949340540103</v>
      </c>
      <c r="H5" s="352">
        <f t="shared" si="2"/>
        <v>41.2204493405401</v>
      </c>
      <c r="I5" s="334">
        <v>9.6999999999999993</v>
      </c>
      <c r="J5" s="353">
        <v>11.48</v>
      </c>
      <c r="K5" s="354">
        <v>27.48</v>
      </c>
      <c r="L5" s="351">
        <f t="shared" si="3"/>
        <v>4.8499999999999996</v>
      </c>
      <c r="M5" s="351">
        <f t="shared" si="4"/>
        <v>5.7376497801800346</v>
      </c>
      <c r="N5" s="355">
        <f t="shared" si="5"/>
        <v>13.740149780180033</v>
      </c>
      <c r="O5" s="356">
        <v>15.8</v>
      </c>
      <c r="P5" s="357">
        <v>16.8</v>
      </c>
      <c r="Q5" s="358">
        <f>(P5*1.65)+O5</f>
        <v>43.519999999999996</v>
      </c>
      <c r="R5" s="359">
        <v>21</v>
      </c>
      <c r="S5" s="360">
        <v>20</v>
      </c>
      <c r="T5" s="361">
        <v>12</v>
      </c>
    </row>
    <row r="6" spans="1:28" ht="18">
      <c r="B6" s="348">
        <v>4</v>
      </c>
      <c r="C6" s="349" t="s">
        <v>110</v>
      </c>
      <c r="D6" s="333">
        <v>8.6999999999999993</v>
      </c>
      <c r="E6" s="334">
        <v>28.3</v>
      </c>
      <c r="F6" s="350">
        <f t="shared" si="0"/>
        <v>6.5249999999999995</v>
      </c>
      <c r="G6" s="351">
        <f t="shared" si="1"/>
        <v>11.102660154215295</v>
      </c>
      <c r="H6" s="352">
        <f t="shared" si="2"/>
        <v>21.868910154215293</v>
      </c>
      <c r="I6" s="334">
        <v>4.4000000000000004</v>
      </c>
      <c r="J6" s="353">
        <v>7.4</v>
      </c>
      <c r="K6" s="354">
        <v>14.6</v>
      </c>
      <c r="L6" s="351">
        <f t="shared" si="3"/>
        <v>2.1749999999999998</v>
      </c>
      <c r="M6" s="351">
        <f t="shared" si="4"/>
        <v>3.7008867180717648</v>
      </c>
      <c r="N6" s="355">
        <f t="shared" si="5"/>
        <v>7.2896367180717645</v>
      </c>
      <c r="O6" s="356">
        <v>6</v>
      </c>
      <c r="P6" s="357">
        <v>8.6999999999999993</v>
      </c>
      <c r="Q6" s="358">
        <f t="shared" ref="Q6:Q18" si="6">(O6*1.65)+P6</f>
        <v>18.599999999999998</v>
      </c>
      <c r="R6" s="359"/>
      <c r="S6" s="360">
        <v>30</v>
      </c>
      <c r="T6" s="361">
        <v>10</v>
      </c>
    </row>
    <row r="7" spans="1:28" ht="18">
      <c r="B7" s="348">
        <v>5</v>
      </c>
      <c r="C7" s="349" t="s">
        <v>109</v>
      </c>
      <c r="D7" s="333">
        <v>12.3</v>
      </c>
      <c r="E7" s="334">
        <v>23.1</v>
      </c>
      <c r="F7" s="350">
        <f t="shared" si="0"/>
        <v>9.2250000000000014</v>
      </c>
      <c r="G7" s="351">
        <f t="shared" si="1"/>
        <v>9.8139728194039755</v>
      </c>
      <c r="H7" s="352">
        <f t="shared" si="2"/>
        <v>25.035222819403977</v>
      </c>
      <c r="I7" s="334">
        <v>6.15</v>
      </c>
      <c r="J7" s="353">
        <v>6.54</v>
      </c>
      <c r="K7" s="354">
        <v>16.690000000000001</v>
      </c>
      <c r="L7" s="351">
        <f t="shared" si="3"/>
        <v>3.0750000000000002</v>
      </c>
      <c r="M7" s="351">
        <f t="shared" si="4"/>
        <v>3.2713242731346583</v>
      </c>
      <c r="N7" s="355">
        <f t="shared" si="5"/>
        <v>8.3450742731346583</v>
      </c>
      <c r="O7" s="356">
        <v>7.9</v>
      </c>
      <c r="P7" s="357">
        <v>7</v>
      </c>
      <c r="Q7" s="358">
        <f t="shared" si="6"/>
        <v>20.035</v>
      </c>
      <c r="R7" s="359">
        <v>21</v>
      </c>
      <c r="S7" s="360">
        <v>20</v>
      </c>
      <c r="T7" s="361">
        <v>12</v>
      </c>
      <c r="AA7" s="362"/>
      <c r="AB7" s="363"/>
    </row>
    <row r="8" spans="1:28" ht="18">
      <c r="B8" s="348">
        <v>6</v>
      </c>
      <c r="C8" s="349" t="s">
        <v>108</v>
      </c>
      <c r="D8" s="333">
        <v>12.1</v>
      </c>
      <c r="E8" s="334">
        <v>18.7</v>
      </c>
      <c r="F8" s="350">
        <f t="shared" si="0"/>
        <v>9.0749999999999993</v>
      </c>
      <c r="G8" s="351">
        <f t="shared" si="1"/>
        <v>8.3524884016680918</v>
      </c>
      <c r="H8" s="352">
        <f t="shared" si="2"/>
        <v>23.326238401668089</v>
      </c>
      <c r="I8" s="334">
        <v>6.05</v>
      </c>
      <c r="J8" s="353">
        <v>5.57</v>
      </c>
      <c r="K8" s="354">
        <v>15.55</v>
      </c>
      <c r="L8" s="351">
        <f t="shared" si="3"/>
        <v>3.0249999999999999</v>
      </c>
      <c r="M8" s="351">
        <f t="shared" si="4"/>
        <v>2.7841628005560306</v>
      </c>
      <c r="N8" s="355">
        <f t="shared" si="5"/>
        <v>7.7754128005560306</v>
      </c>
      <c r="O8" s="356">
        <v>7.9</v>
      </c>
      <c r="P8" s="357">
        <v>7.8</v>
      </c>
      <c r="Q8" s="358">
        <f t="shared" si="6"/>
        <v>20.835000000000001</v>
      </c>
      <c r="R8" s="359">
        <v>21</v>
      </c>
      <c r="S8" s="360">
        <v>9</v>
      </c>
      <c r="T8" s="361">
        <v>12</v>
      </c>
    </row>
    <row r="9" spans="1:28" ht="18">
      <c r="B9" s="348">
        <v>7</v>
      </c>
      <c r="C9" s="364" t="s">
        <v>107</v>
      </c>
      <c r="D9" s="333">
        <v>2.1</v>
      </c>
      <c r="E9" s="334">
        <v>2.5</v>
      </c>
      <c r="F9" s="350">
        <f t="shared" si="0"/>
        <v>1.5750000000000002</v>
      </c>
      <c r="G9" s="351">
        <f t="shared" si="1"/>
        <v>1.224362078798588</v>
      </c>
      <c r="H9" s="352">
        <f t="shared" si="2"/>
        <v>3.8231120787985882</v>
      </c>
      <c r="I9" s="334">
        <v>1.05</v>
      </c>
      <c r="J9" s="353">
        <v>0.82</v>
      </c>
      <c r="K9" s="354">
        <v>2.5499999999999998</v>
      </c>
      <c r="L9" s="351">
        <f t="shared" si="3"/>
        <v>0.52500000000000002</v>
      </c>
      <c r="M9" s="351">
        <f t="shared" si="4"/>
        <v>0.40812069293286268</v>
      </c>
      <c r="N9" s="355">
        <f t="shared" si="5"/>
        <v>1.2743706929328626</v>
      </c>
      <c r="O9" s="356">
        <v>1.2</v>
      </c>
      <c r="P9" s="357">
        <v>1</v>
      </c>
      <c r="Q9" s="358">
        <f t="shared" si="6"/>
        <v>2.9799999999999995</v>
      </c>
      <c r="R9" s="359">
        <v>10</v>
      </c>
      <c r="S9" s="360"/>
      <c r="T9" s="361">
        <v>4</v>
      </c>
    </row>
    <row r="10" spans="1:28" ht="16.5" customHeight="1">
      <c r="B10" s="348">
        <v>8</v>
      </c>
      <c r="C10" s="365" t="s">
        <v>106</v>
      </c>
      <c r="D10" s="333">
        <v>6.1</v>
      </c>
      <c r="E10" s="334">
        <v>18.2</v>
      </c>
      <c r="F10" s="350">
        <f t="shared" si="0"/>
        <v>4.5749999999999993</v>
      </c>
      <c r="G10" s="351">
        <f t="shared" si="1"/>
        <v>7.1981442921075143</v>
      </c>
      <c r="H10" s="352">
        <f t="shared" si="2"/>
        <v>14.746894292107513</v>
      </c>
      <c r="I10" s="334">
        <v>3.1</v>
      </c>
      <c r="J10" s="353">
        <v>4.8</v>
      </c>
      <c r="K10" s="354">
        <v>9.8000000000000007</v>
      </c>
      <c r="L10" s="351">
        <f t="shared" si="3"/>
        <v>1.5249999999999999</v>
      </c>
      <c r="M10" s="351">
        <f t="shared" si="4"/>
        <v>2.3993814307025048</v>
      </c>
      <c r="N10" s="355">
        <f t="shared" si="5"/>
        <v>4.9156314307025042</v>
      </c>
      <c r="O10" s="356">
        <v>3.7</v>
      </c>
      <c r="P10" s="357">
        <v>5.8</v>
      </c>
      <c r="Q10" s="358">
        <f t="shared" si="6"/>
        <v>11.904999999999999</v>
      </c>
      <c r="R10" s="366"/>
      <c r="S10" s="360"/>
      <c r="T10" s="367"/>
    </row>
    <row r="11" spans="1:28" ht="18">
      <c r="B11" s="348">
        <v>9</v>
      </c>
      <c r="C11" s="349" t="s">
        <v>105</v>
      </c>
      <c r="D11" s="333">
        <v>3.6</v>
      </c>
      <c r="E11" s="334">
        <v>6.4</v>
      </c>
      <c r="F11" s="350">
        <f t="shared" si="0"/>
        <v>2.7</v>
      </c>
      <c r="G11" s="351">
        <f t="shared" si="1"/>
        <v>2.7536339626028732</v>
      </c>
      <c r="H11" s="352">
        <f t="shared" si="2"/>
        <v>7.2086339626028728</v>
      </c>
      <c r="I11" s="334">
        <v>1.8</v>
      </c>
      <c r="J11" s="353">
        <v>1.8</v>
      </c>
      <c r="K11" s="354">
        <v>4.8</v>
      </c>
      <c r="L11" s="351">
        <f t="shared" si="3"/>
        <v>0.9</v>
      </c>
      <c r="M11" s="351">
        <f t="shared" si="4"/>
        <v>0.91787798753429106</v>
      </c>
      <c r="N11" s="355">
        <f t="shared" si="5"/>
        <v>2.4028779875342909</v>
      </c>
      <c r="O11" s="356">
        <v>2.2000000000000002</v>
      </c>
      <c r="P11" s="357">
        <v>2.4</v>
      </c>
      <c r="Q11" s="358">
        <f t="shared" si="6"/>
        <v>6.0299999999999994</v>
      </c>
      <c r="R11" s="359">
        <v>7.5</v>
      </c>
      <c r="S11" s="360">
        <v>25</v>
      </c>
      <c r="T11" s="361">
        <v>8</v>
      </c>
    </row>
    <row r="12" spans="1:28" ht="18">
      <c r="B12" s="348">
        <v>10</v>
      </c>
      <c r="C12" s="368" t="s">
        <v>104</v>
      </c>
      <c r="D12" s="333">
        <v>26.5</v>
      </c>
      <c r="E12" s="334">
        <v>23.2</v>
      </c>
      <c r="F12" s="350">
        <f t="shared" si="0"/>
        <v>19.875</v>
      </c>
      <c r="G12" s="351">
        <f t="shared" si="1"/>
        <v>13.207721463219915</v>
      </c>
      <c r="H12" s="352">
        <f t="shared" si="2"/>
        <v>46.001471463219914</v>
      </c>
      <c r="I12" s="334">
        <v>13.3</v>
      </c>
      <c r="J12" s="353">
        <v>8.8000000000000007</v>
      </c>
      <c r="K12" s="354">
        <v>30.7</v>
      </c>
      <c r="L12" s="351">
        <f t="shared" si="3"/>
        <v>6.625</v>
      </c>
      <c r="M12" s="351">
        <f t="shared" si="4"/>
        <v>4.4025738210733047</v>
      </c>
      <c r="N12" s="355">
        <f t="shared" si="5"/>
        <v>15.333823821073302</v>
      </c>
      <c r="O12" s="356">
        <v>18.2</v>
      </c>
      <c r="P12" s="357">
        <v>14.7</v>
      </c>
      <c r="Q12" s="358">
        <f t="shared" si="6"/>
        <v>44.73</v>
      </c>
      <c r="R12" s="366"/>
      <c r="S12" s="360">
        <v>20</v>
      </c>
      <c r="T12" s="361">
        <v>12</v>
      </c>
    </row>
    <row r="13" spans="1:28" ht="18">
      <c r="B13" s="348">
        <v>11</v>
      </c>
      <c r="C13" s="369" t="s">
        <v>103</v>
      </c>
      <c r="D13" s="333">
        <v>5.95</v>
      </c>
      <c r="E13" s="334">
        <v>14.7</v>
      </c>
      <c r="F13" s="350">
        <f t="shared" si="0"/>
        <v>4.4625000000000004</v>
      </c>
      <c r="G13" s="351">
        <f t="shared" si="1"/>
        <v>5.9469431485848254</v>
      </c>
      <c r="H13" s="352">
        <f t="shared" si="2"/>
        <v>13.310068148584826</v>
      </c>
      <c r="I13" s="334">
        <v>2.98</v>
      </c>
      <c r="J13" s="353">
        <v>3.96</v>
      </c>
      <c r="K13" s="354">
        <v>8.8699999999999992</v>
      </c>
      <c r="L13" s="351">
        <f t="shared" si="3"/>
        <v>1.4875</v>
      </c>
      <c r="M13" s="351">
        <f t="shared" si="4"/>
        <v>1.9823143828616085</v>
      </c>
      <c r="N13" s="355">
        <f t="shared" si="5"/>
        <v>4.4366893828616085</v>
      </c>
      <c r="O13" s="356">
        <v>2.9</v>
      </c>
      <c r="P13" s="357">
        <v>3.8</v>
      </c>
      <c r="Q13" s="358">
        <f t="shared" si="6"/>
        <v>8.5849999999999991</v>
      </c>
      <c r="R13" s="359">
        <v>20</v>
      </c>
      <c r="S13" s="360">
        <v>15</v>
      </c>
      <c r="T13" s="361">
        <v>8</v>
      </c>
    </row>
    <row r="14" spans="1:28" ht="18">
      <c r="B14" s="348">
        <v>12</v>
      </c>
      <c r="C14" s="349" t="s">
        <v>102</v>
      </c>
      <c r="D14" s="333">
        <v>36.799999999999997</v>
      </c>
      <c r="E14" s="334">
        <v>43.2</v>
      </c>
      <c r="F14" s="350">
        <f t="shared" si="0"/>
        <v>27.599999999999998</v>
      </c>
      <c r="G14" s="351">
        <f t="shared" si="1"/>
        <v>21.280977421161836</v>
      </c>
      <c r="H14" s="352">
        <f t="shared" si="2"/>
        <v>66.820977421161828</v>
      </c>
      <c r="I14" s="334">
        <v>18.399999999999999</v>
      </c>
      <c r="J14" s="353">
        <v>14.2</v>
      </c>
      <c r="K14" s="354">
        <v>44.5</v>
      </c>
      <c r="L14" s="351">
        <f t="shared" si="3"/>
        <v>9.1999999999999993</v>
      </c>
      <c r="M14" s="351">
        <f t="shared" si="4"/>
        <v>7.0936591403872793</v>
      </c>
      <c r="N14" s="355">
        <f t="shared" si="5"/>
        <v>22.273659140387277</v>
      </c>
      <c r="O14" s="356">
        <v>25.2</v>
      </c>
      <c r="P14" s="357">
        <v>21.8</v>
      </c>
      <c r="Q14" s="358">
        <f t="shared" si="6"/>
        <v>63.379999999999995</v>
      </c>
      <c r="R14" s="366"/>
      <c r="S14" s="360"/>
      <c r="T14" s="361">
        <v>20</v>
      </c>
    </row>
    <row r="15" spans="1:28" ht="18">
      <c r="B15" s="348">
        <v>13</v>
      </c>
      <c r="C15" s="349" t="s">
        <v>101</v>
      </c>
      <c r="D15" s="333">
        <v>21.8</v>
      </c>
      <c r="E15" s="334">
        <v>28.4</v>
      </c>
      <c r="F15" s="350">
        <f t="shared" si="0"/>
        <v>16.350000000000001</v>
      </c>
      <c r="G15" s="351">
        <f t="shared" si="1"/>
        <v>13.425837962674805</v>
      </c>
      <c r="H15" s="352">
        <f t="shared" si="2"/>
        <v>40.403337962674804</v>
      </c>
      <c r="I15" s="334">
        <v>10.9</v>
      </c>
      <c r="J15" s="353">
        <v>8.9499999999999993</v>
      </c>
      <c r="K15" s="354">
        <v>26.94</v>
      </c>
      <c r="L15" s="351">
        <f t="shared" si="3"/>
        <v>5.45</v>
      </c>
      <c r="M15" s="351">
        <f t="shared" si="4"/>
        <v>4.4752793208916017</v>
      </c>
      <c r="N15" s="355">
        <f t="shared" si="5"/>
        <v>13.467779320891601</v>
      </c>
      <c r="O15" s="356">
        <v>15.1</v>
      </c>
      <c r="P15" s="357">
        <v>16.8</v>
      </c>
      <c r="Q15" s="358">
        <f t="shared" si="6"/>
        <v>41.715000000000003</v>
      </c>
      <c r="R15" s="359">
        <v>22</v>
      </c>
      <c r="S15" s="360">
        <v>20</v>
      </c>
      <c r="T15" s="361">
        <v>12</v>
      </c>
    </row>
    <row r="16" spans="1:28" ht="18">
      <c r="B16" s="348">
        <v>14</v>
      </c>
      <c r="C16" s="349" t="s">
        <v>100</v>
      </c>
      <c r="D16" s="333">
        <v>5.6</v>
      </c>
      <c r="E16" s="334">
        <v>7.5</v>
      </c>
      <c r="F16" s="350">
        <f t="shared" si="0"/>
        <v>4.1999999999999993</v>
      </c>
      <c r="G16" s="351">
        <f t="shared" si="1"/>
        <v>3.5100080128113671</v>
      </c>
      <c r="H16" s="352">
        <f t="shared" si="2"/>
        <v>10.440008012811365</v>
      </c>
      <c r="I16" s="334">
        <v>2.8</v>
      </c>
      <c r="J16" s="353">
        <v>2.34</v>
      </c>
      <c r="K16" s="354">
        <v>6.96</v>
      </c>
      <c r="L16" s="351">
        <f t="shared" si="3"/>
        <v>1.4</v>
      </c>
      <c r="M16" s="351">
        <f t="shared" si="4"/>
        <v>1.1700026709371223</v>
      </c>
      <c r="N16" s="355">
        <f t="shared" si="5"/>
        <v>3.4800026709371217</v>
      </c>
      <c r="O16" s="356">
        <v>4.2</v>
      </c>
      <c r="P16" s="357">
        <v>3.8</v>
      </c>
      <c r="Q16" s="358">
        <f t="shared" si="6"/>
        <v>10.73</v>
      </c>
      <c r="R16" s="359">
        <v>15</v>
      </c>
      <c r="S16" s="360">
        <v>10</v>
      </c>
      <c r="T16" s="361">
        <v>8</v>
      </c>
    </row>
    <row r="17" spans="1:20" ht="18">
      <c r="B17" s="348">
        <v>15</v>
      </c>
      <c r="C17" s="364" t="s">
        <v>99</v>
      </c>
      <c r="D17" s="333">
        <v>8.6</v>
      </c>
      <c r="E17" s="334">
        <v>14.7</v>
      </c>
      <c r="F17" s="350">
        <f t="shared" si="0"/>
        <v>6.4499999999999993</v>
      </c>
      <c r="G17" s="351">
        <f t="shared" si="1"/>
        <v>6.3865703824509747</v>
      </c>
      <c r="H17" s="352">
        <f t="shared" si="2"/>
        <v>17.029070382450975</v>
      </c>
      <c r="I17" s="334">
        <v>4.3</v>
      </c>
      <c r="J17" s="353">
        <v>4.3</v>
      </c>
      <c r="K17" s="354">
        <v>11.4</v>
      </c>
      <c r="L17" s="351">
        <f t="shared" si="3"/>
        <v>2.15</v>
      </c>
      <c r="M17" s="351">
        <f t="shared" si="4"/>
        <v>2.1288567941503249</v>
      </c>
      <c r="N17" s="355">
        <f t="shared" si="5"/>
        <v>5.6763567941503243</v>
      </c>
      <c r="O17" s="356">
        <v>5</v>
      </c>
      <c r="P17" s="357">
        <v>5.6</v>
      </c>
      <c r="Q17" s="358">
        <f t="shared" si="6"/>
        <v>13.85</v>
      </c>
      <c r="R17" s="359">
        <v>18</v>
      </c>
      <c r="S17" s="360">
        <v>20</v>
      </c>
      <c r="T17" s="361">
        <v>8</v>
      </c>
    </row>
    <row r="18" spans="1:20" ht="18">
      <c r="B18" s="348">
        <v>16</v>
      </c>
      <c r="C18" s="365" t="s">
        <v>98</v>
      </c>
      <c r="D18" s="333">
        <v>13.4</v>
      </c>
      <c r="E18" s="334">
        <v>42.15</v>
      </c>
      <c r="F18" s="350">
        <f t="shared" si="0"/>
        <v>10.050000000000001</v>
      </c>
      <c r="G18" s="351">
        <f t="shared" si="1"/>
        <v>16.585781985257732</v>
      </c>
      <c r="H18" s="352">
        <f t="shared" si="2"/>
        <v>33.168281985257735</v>
      </c>
      <c r="I18" s="334">
        <v>6.7</v>
      </c>
      <c r="J18" s="353">
        <v>11.06</v>
      </c>
      <c r="K18" s="354">
        <v>22.11</v>
      </c>
      <c r="L18" s="351">
        <f t="shared" si="3"/>
        <v>3.35</v>
      </c>
      <c r="M18" s="351">
        <f t="shared" si="4"/>
        <v>5.5285939950859113</v>
      </c>
      <c r="N18" s="355">
        <f t="shared" si="5"/>
        <v>11.056093995085911</v>
      </c>
      <c r="O18" s="356">
        <v>8.4</v>
      </c>
      <c r="P18" s="357">
        <v>13.4</v>
      </c>
      <c r="Q18" s="358">
        <f t="shared" si="6"/>
        <v>27.259999999999998</v>
      </c>
      <c r="R18" s="359">
        <v>21</v>
      </c>
      <c r="S18" s="360"/>
      <c r="T18" s="361">
        <v>12</v>
      </c>
    </row>
    <row r="19" spans="1:20" ht="18">
      <c r="B19" s="348">
        <v>17</v>
      </c>
      <c r="C19" s="349" t="s">
        <v>97</v>
      </c>
      <c r="D19" s="333">
        <v>32.200000000000003</v>
      </c>
      <c r="E19" s="334">
        <v>31.8</v>
      </c>
      <c r="F19" s="350">
        <f t="shared" si="0"/>
        <v>24.150000000000002</v>
      </c>
      <c r="G19" s="351">
        <f t="shared" si="1"/>
        <v>16.970894201544006</v>
      </c>
      <c r="H19" s="352">
        <f t="shared" si="2"/>
        <v>56.81839420154401</v>
      </c>
      <c r="I19" s="334">
        <v>16.100000000000001</v>
      </c>
      <c r="J19" s="353">
        <v>11.31</v>
      </c>
      <c r="K19" s="354">
        <v>37.880000000000003</v>
      </c>
      <c r="L19" s="351">
        <f t="shared" si="3"/>
        <v>8.0500000000000007</v>
      </c>
      <c r="M19" s="351">
        <f t="shared" si="4"/>
        <v>5.6569647338480022</v>
      </c>
      <c r="N19" s="355">
        <f t="shared" si="5"/>
        <v>18.939464733848002</v>
      </c>
      <c r="O19" s="370"/>
      <c r="P19" s="371"/>
      <c r="Q19" s="372"/>
      <c r="R19" s="359">
        <v>25</v>
      </c>
      <c r="S19" s="360"/>
      <c r="T19" s="361">
        <v>20</v>
      </c>
    </row>
    <row r="20" spans="1:20" ht="18">
      <c r="B20" s="348">
        <v>18</v>
      </c>
      <c r="C20" s="368" t="s">
        <v>96</v>
      </c>
      <c r="D20" s="333">
        <v>8.15</v>
      </c>
      <c r="E20" s="334">
        <v>10.8</v>
      </c>
      <c r="F20" s="350">
        <f t="shared" si="0"/>
        <v>6.1125000000000007</v>
      </c>
      <c r="G20" s="351">
        <f t="shared" si="1"/>
        <v>5.0737721729005534</v>
      </c>
      <c r="H20" s="352">
        <f t="shared" si="2"/>
        <v>15.159397172900555</v>
      </c>
      <c r="I20" s="334">
        <v>4.08</v>
      </c>
      <c r="J20" s="353">
        <v>3.38</v>
      </c>
      <c r="K20" s="354">
        <v>10.11</v>
      </c>
      <c r="L20" s="351">
        <f t="shared" si="3"/>
        <v>2.0375000000000001</v>
      </c>
      <c r="M20" s="351">
        <f t="shared" si="4"/>
        <v>1.6912573909668511</v>
      </c>
      <c r="N20" s="355">
        <f t="shared" si="5"/>
        <v>5.0531323909668515</v>
      </c>
      <c r="O20" s="356">
        <v>5.2</v>
      </c>
      <c r="P20" s="357">
        <v>5</v>
      </c>
      <c r="Q20" s="358">
        <f t="shared" ref="Q20:Q32" si="7">(O20*1.65)+P20</f>
        <v>13.58</v>
      </c>
      <c r="R20" s="359">
        <v>16</v>
      </c>
      <c r="S20" s="360"/>
      <c r="T20" s="361">
        <v>8</v>
      </c>
    </row>
    <row r="21" spans="1:20" ht="18">
      <c r="B21" s="348">
        <v>19</v>
      </c>
      <c r="C21" s="368" t="s">
        <v>95</v>
      </c>
      <c r="D21" s="333">
        <v>2.75</v>
      </c>
      <c r="E21" s="334">
        <v>4.7</v>
      </c>
      <c r="F21" s="350">
        <f t="shared" si="0"/>
        <v>2.0625</v>
      </c>
      <c r="G21" s="351">
        <f t="shared" si="1"/>
        <v>2.0420290919817967</v>
      </c>
      <c r="H21" s="352">
        <f t="shared" si="2"/>
        <v>5.4451540919817969</v>
      </c>
      <c r="I21" s="334">
        <v>1.38</v>
      </c>
      <c r="J21" s="353">
        <v>1.36</v>
      </c>
      <c r="K21" s="354">
        <v>3.63</v>
      </c>
      <c r="L21" s="351">
        <f t="shared" si="3"/>
        <v>0.6875</v>
      </c>
      <c r="M21" s="351">
        <f t="shared" si="4"/>
        <v>0.68067636399393217</v>
      </c>
      <c r="N21" s="355">
        <f t="shared" si="5"/>
        <v>1.8150513639939321</v>
      </c>
      <c r="O21" s="334">
        <v>1.8</v>
      </c>
      <c r="P21" s="353">
        <v>1.9</v>
      </c>
      <c r="Q21" s="358">
        <f t="shared" si="7"/>
        <v>4.8699999999999992</v>
      </c>
      <c r="R21" s="359">
        <v>10</v>
      </c>
      <c r="S21" s="360">
        <v>10</v>
      </c>
      <c r="T21" s="361">
        <v>5</v>
      </c>
    </row>
    <row r="22" spans="1:20" ht="18">
      <c r="B22" s="348">
        <v>20</v>
      </c>
      <c r="C22" s="368" t="s">
        <v>94</v>
      </c>
      <c r="D22" s="333">
        <v>5.95</v>
      </c>
      <c r="E22" s="334">
        <v>15.3</v>
      </c>
      <c r="F22" s="350">
        <f t="shared" si="0"/>
        <v>4.4625000000000004</v>
      </c>
      <c r="G22" s="351">
        <f t="shared" si="1"/>
        <v>6.1560850231701645</v>
      </c>
      <c r="H22" s="352">
        <f t="shared" si="2"/>
        <v>13.519210023170164</v>
      </c>
      <c r="I22" s="334">
        <v>2.98</v>
      </c>
      <c r="J22" s="353">
        <v>4.0999999999999996</v>
      </c>
      <c r="K22" s="354">
        <v>9.01</v>
      </c>
      <c r="L22" s="351">
        <f t="shared" si="3"/>
        <v>1.4875</v>
      </c>
      <c r="M22" s="351">
        <f t="shared" si="4"/>
        <v>2.0520283410567215</v>
      </c>
      <c r="N22" s="355">
        <f t="shared" si="5"/>
        <v>4.5064033410567212</v>
      </c>
      <c r="O22" s="334">
        <v>3.6</v>
      </c>
      <c r="P22" s="353">
        <v>5.2</v>
      </c>
      <c r="Q22" s="358">
        <f t="shared" si="7"/>
        <v>11.14</v>
      </c>
      <c r="R22" s="359">
        <v>13</v>
      </c>
      <c r="S22" s="360">
        <v>10</v>
      </c>
      <c r="T22" s="361">
        <v>6</v>
      </c>
    </row>
    <row r="23" spans="1:20" ht="18">
      <c r="B23" s="348">
        <v>21</v>
      </c>
      <c r="C23" s="365" t="s">
        <v>93</v>
      </c>
      <c r="D23" s="333">
        <v>19.899999999999999</v>
      </c>
      <c r="E23" s="334">
        <v>32.700000000000003</v>
      </c>
      <c r="F23" s="350">
        <f t="shared" si="0"/>
        <v>14.924999999999999</v>
      </c>
      <c r="G23" s="351">
        <f t="shared" si="1"/>
        <v>14.354713946993161</v>
      </c>
      <c r="H23" s="352">
        <f t="shared" si="2"/>
        <v>38.980963946993157</v>
      </c>
      <c r="I23" s="334">
        <v>5.95</v>
      </c>
      <c r="J23" s="353">
        <v>9.57</v>
      </c>
      <c r="K23" s="354">
        <v>25.99</v>
      </c>
      <c r="L23" s="351">
        <f t="shared" si="3"/>
        <v>4.9749999999999996</v>
      </c>
      <c r="M23" s="351">
        <f t="shared" si="4"/>
        <v>4.7849046489977205</v>
      </c>
      <c r="N23" s="355">
        <f t="shared" si="5"/>
        <v>12.993654648997719</v>
      </c>
      <c r="O23" s="334">
        <v>15.1</v>
      </c>
      <c r="P23" s="353">
        <v>17.7</v>
      </c>
      <c r="Q23" s="358">
        <f t="shared" si="7"/>
        <v>42.614999999999995</v>
      </c>
      <c r="R23" s="359">
        <v>16</v>
      </c>
      <c r="S23" s="360">
        <v>25</v>
      </c>
      <c r="T23" s="361">
        <v>12</v>
      </c>
    </row>
    <row r="24" spans="1:20" ht="18">
      <c r="B24" s="348">
        <v>22</v>
      </c>
      <c r="C24" s="365" t="s">
        <v>92</v>
      </c>
      <c r="D24" s="333">
        <v>7.3</v>
      </c>
      <c r="E24" s="334">
        <v>21.2</v>
      </c>
      <c r="F24" s="350">
        <f t="shared" si="0"/>
        <v>5.4749999999999996</v>
      </c>
      <c r="G24" s="351">
        <f t="shared" si="1"/>
        <v>8.4081154993256373</v>
      </c>
      <c r="H24" s="352">
        <f t="shared" si="2"/>
        <v>17.441865499325637</v>
      </c>
      <c r="I24" s="334">
        <v>3.65</v>
      </c>
      <c r="J24" s="353">
        <v>5.61</v>
      </c>
      <c r="K24" s="354">
        <v>11.63</v>
      </c>
      <c r="L24" s="351">
        <f t="shared" si="3"/>
        <v>1.825</v>
      </c>
      <c r="M24" s="351">
        <f t="shared" si="4"/>
        <v>2.8027051664418789</v>
      </c>
      <c r="N24" s="355">
        <f t="shared" si="5"/>
        <v>5.8139551664418789</v>
      </c>
      <c r="O24" s="334">
        <v>5.0999999999999996</v>
      </c>
      <c r="P24" s="353">
        <v>7.9</v>
      </c>
      <c r="Q24" s="358">
        <f t="shared" si="7"/>
        <v>16.314999999999998</v>
      </c>
      <c r="R24" s="366"/>
      <c r="S24" s="360"/>
      <c r="T24" s="361">
        <v>12</v>
      </c>
    </row>
    <row r="25" spans="1:20" ht="18">
      <c r="B25" s="348">
        <v>23</v>
      </c>
      <c r="C25" s="368" t="s">
        <v>91</v>
      </c>
      <c r="D25" s="333">
        <v>7.8</v>
      </c>
      <c r="E25" s="334">
        <v>20.399999999999999</v>
      </c>
      <c r="F25" s="350">
        <f t="shared" si="0"/>
        <v>5.85</v>
      </c>
      <c r="G25" s="351">
        <f t="shared" si="1"/>
        <v>8.1901236254405827</v>
      </c>
      <c r="H25" s="352">
        <f t="shared" si="2"/>
        <v>17.842623625440581</v>
      </c>
      <c r="I25" s="334">
        <v>3.9</v>
      </c>
      <c r="J25" s="353">
        <v>5.46</v>
      </c>
      <c r="K25" s="354">
        <v>11.9</v>
      </c>
      <c r="L25" s="351">
        <f t="shared" si="3"/>
        <v>1.95</v>
      </c>
      <c r="M25" s="351">
        <f t="shared" si="4"/>
        <v>2.7300412084801944</v>
      </c>
      <c r="N25" s="355">
        <f t="shared" si="5"/>
        <v>5.9475412084801942</v>
      </c>
      <c r="O25" s="334">
        <v>5.9</v>
      </c>
      <c r="P25" s="353">
        <v>7.3</v>
      </c>
      <c r="Q25" s="358">
        <f t="shared" si="7"/>
        <v>17.035</v>
      </c>
      <c r="R25" s="366"/>
      <c r="S25" s="360"/>
      <c r="T25" s="367"/>
    </row>
    <row r="26" spans="1:20" ht="18">
      <c r="B26" s="348">
        <v>24</v>
      </c>
      <c r="C26" s="365" t="s">
        <v>90</v>
      </c>
      <c r="D26" s="333">
        <v>8.6</v>
      </c>
      <c r="E26" s="334">
        <v>17.5</v>
      </c>
      <c r="F26" s="350">
        <f t="shared" si="0"/>
        <v>6.4499999999999993</v>
      </c>
      <c r="G26" s="351">
        <f t="shared" si="1"/>
        <v>7.3121153745000491</v>
      </c>
      <c r="H26" s="352">
        <f t="shared" si="2"/>
        <v>17.954615374500047</v>
      </c>
      <c r="I26" s="334">
        <v>4.3</v>
      </c>
      <c r="J26" s="353">
        <v>4.87</v>
      </c>
      <c r="K26" s="354">
        <v>11.97</v>
      </c>
      <c r="L26" s="351">
        <f t="shared" si="3"/>
        <v>2.15</v>
      </c>
      <c r="M26" s="351">
        <f t="shared" si="4"/>
        <v>2.4373717915000164</v>
      </c>
      <c r="N26" s="355">
        <f t="shared" si="5"/>
        <v>5.9848717915000158</v>
      </c>
      <c r="O26" s="356">
        <v>5</v>
      </c>
      <c r="P26" s="353">
        <v>6.6</v>
      </c>
      <c r="Q26" s="358">
        <f t="shared" si="7"/>
        <v>14.85</v>
      </c>
      <c r="R26" s="359">
        <v>23</v>
      </c>
      <c r="S26" s="360">
        <v>17</v>
      </c>
      <c r="T26" s="367"/>
    </row>
    <row r="27" spans="1:20" ht="18">
      <c r="B27" s="348">
        <v>25</v>
      </c>
      <c r="C27" s="365" t="s">
        <v>89</v>
      </c>
      <c r="D27" s="333">
        <v>11.7</v>
      </c>
      <c r="E27" s="334">
        <v>29.9</v>
      </c>
      <c r="F27" s="350">
        <f t="shared" si="0"/>
        <v>8.7749999999999986</v>
      </c>
      <c r="G27" s="351">
        <f t="shared" si="1"/>
        <v>12.040361809347758</v>
      </c>
      <c r="H27" s="352">
        <f t="shared" si="2"/>
        <v>26.519111809347756</v>
      </c>
      <c r="I27" s="334">
        <v>5.9</v>
      </c>
      <c r="J27" s="353">
        <v>8</v>
      </c>
      <c r="K27" s="354">
        <v>17.7</v>
      </c>
      <c r="L27" s="351">
        <f t="shared" si="3"/>
        <v>2.9249999999999998</v>
      </c>
      <c r="M27" s="351">
        <f t="shared" si="4"/>
        <v>4.0134539364492525</v>
      </c>
      <c r="N27" s="355">
        <f t="shared" si="5"/>
        <v>8.8397039364492507</v>
      </c>
      <c r="O27" s="334">
        <v>6.4</v>
      </c>
      <c r="P27" s="353">
        <v>10.3</v>
      </c>
      <c r="Q27" s="358">
        <f t="shared" si="7"/>
        <v>20.86</v>
      </c>
      <c r="R27" s="366"/>
      <c r="S27" s="360"/>
      <c r="T27" s="367"/>
    </row>
    <row r="28" spans="1:20" ht="18">
      <c r="B28" s="348">
        <v>26</v>
      </c>
      <c r="C28" s="365" t="s">
        <v>88</v>
      </c>
      <c r="D28" s="333">
        <v>22.8</v>
      </c>
      <c r="E28" s="334">
        <v>40</v>
      </c>
      <c r="F28" s="350">
        <f t="shared" si="0"/>
        <v>17.100000000000001</v>
      </c>
      <c r="G28" s="351">
        <f t="shared" si="1"/>
        <v>17.265645079173844</v>
      </c>
      <c r="H28" s="352">
        <f t="shared" si="2"/>
        <v>45.48064507917384</v>
      </c>
      <c r="I28" s="334">
        <v>11.4</v>
      </c>
      <c r="J28" s="353">
        <v>11.5</v>
      </c>
      <c r="K28" s="354">
        <v>30.3</v>
      </c>
      <c r="L28" s="351">
        <f t="shared" si="3"/>
        <v>5.7</v>
      </c>
      <c r="M28" s="351">
        <f t="shared" si="4"/>
        <v>5.7552150263912818</v>
      </c>
      <c r="N28" s="355">
        <f t="shared" si="5"/>
        <v>15.160215026391281</v>
      </c>
      <c r="O28" s="334">
        <v>19.3</v>
      </c>
      <c r="P28" s="353">
        <v>20.399999999999999</v>
      </c>
      <c r="Q28" s="358">
        <f t="shared" si="7"/>
        <v>52.244999999999997</v>
      </c>
      <c r="R28" s="366"/>
      <c r="S28" s="360"/>
      <c r="T28" s="361">
        <v>12</v>
      </c>
    </row>
    <row r="29" spans="1:20" ht="18">
      <c r="B29" s="348">
        <v>27</v>
      </c>
      <c r="C29" s="373" t="s">
        <v>87</v>
      </c>
      <c r="D29" s="333">
        <v>19.7</v>
      </c>
      <c r="E29" s="334">
        <v>24.3</v>
      </c>
      <c r="F29" s="350">
        <f t="shared" si="0"/>
        <v>14.774999999999999</v>
      </c>
      <c r="G29" s="351">
        <f t="shared" si="1"/>
        <v>11.730848754459329</v>
      </c>
      <c r="H29" s="352">
        <f t="shared" si="2"/>
        <v>36.109598754459327</v>
      </c>
      <c r="I29" s="334">
        <v>9.9</v>
      </c>
      <c r="J29" s="353">
        <v>7.8</v>
      </c>
      <c r="K29" s="354">
        <v>24.1</v>
      </c>
      <c r="L29" s="351">
        <f t="shared" si="3"/>
        <v>4.9249999999999998</v>
      </c>
      <c r="M29" s="351">
        <f t="shared" si="4"/>
        <v>3.9102829181531096</v>
      </c>
      <c r="N29" s="355">
        <f t="shared" si="5"/>
        <v>12.036532918153108</v>
      </c>
      <c r="O29" s="334">
        <v>12.6</v>
      </c>
      <c r="P29" s="353">
        <v>14.3</v>
      </c>
      <c r="Q29" s="358">
        <f t="shared" si="7"/>
        <v>35.090000000000003</v>
      </c>
      <c r="R29" s="366"/>
      <c r="S29" s="360"/>
      <c r="T29" s="361">
        <v>20</v>
      </c>
    </row>
    <row r="30" spans="1:20" ht="18">
      <c r="B30" s="348">
        <v>28</v>
      </c>
      <c r="C30" s="373" t="s">
        <v>86</v>
      </c>
      <c r="D30" s="374">
        <v>4.5999999999999996</v>
      </c>
      <c r="E30" s="375">
        <v>5.6</v>
      </c>
      <c r="F30" s="350">
        <f t="shared" si="0"/>
        <v>3.4499999999999997</v>
      </c>
      <c r="G30" s="351">
        <f t="shared" si="1"/>
        <v>2.7176506397990154</v>
      </c>
      <c r="H30" s="352">
        <f t="shared" si="2"/>
        <v>8.4101506397990136</v>
      </c>
      <c r="I30" s="334">
        <v>2.2999999999999998</v>
      </c>
      <c r="J30" s="353">
        <v>1.81</v>
      </c>
      <c r="K30" s="354">
        <v>5.61</v>
      </c>
      <c r="L30" s="351">
        <f t="shared" si="3"/>
        <v>1.1499999999999999</v>
      </c>
      <c r="M30" s="351">
        <f t="shared" si="4"/>
        <v>0.90588354659967185</v>
      </c>
      <c r="N30" s="355">
        <f t="shared" si="5"/>
        <v>2.8033835465996715</v>
      </c>
      <c r="O30" s="334">
        <v>3.2</v>
      </c>
      <c r="P30" s="353">
        <v>2.7</v>
      </c>
      <c r="Q30" s="376">
        <f t="shared" si="7"/>
        <v>7.98</v>
      </c>
      <c r="R30" s="377">
        <v>8</v>
      </c>
      <c r="S30" s="360"/>
      <c r="T30" s="361">
        <v>5</v>
      </c>
    </row>
    <row r="31" spans="1:20" ht="18">
      <c r="B31" s="348">
        <v>29</v>
      </c>
      <c r="C31" s="373" t="s">
        <v>85</v>
      </c>
      <c r="D31" s="374">
        <v>0.6</v>
      </c>
      <c r="E31" s="375">
        <v>0.7</v>
      </c>
      <c r="F31" s="350">
        <f t="shared" si="0"/>
        <v>0.44999999999999996</v>
      </c>
      <c r="G31" s="351">
        <f t="shared" si="1"/>
        <v>0.34573291714848325</v>
      </c>
      <c r="H31" s="352">
        <f t="shared" si="2"/>
        <v>1.0882329171484832</v>
      </c>
      <c r="I31" s="334">
        <v>0.3</v>
      </c>
      <c r="J31" s="353">
        <v>0.23</v>
      </c>
      <c r="K31" s="354">
        <v>0.73</v>
      </c>
      <c r="L31" s="351">
        <f t="shared" si="3"/>
        <v>0.15</v>
      </c>
      <c r="M31" s="351">
        <f t="shared" si="4"/>
        <v>0.11524430571616108</v>
      </c>
      <c r="N31" s="355">
        <f t="shared" si="5"/>
        <v>0.36274430571616106</v>
      </c>
      <c r="O31" s="334">
        <v>0.4</v>
      </c>
      <c r="P31" s="353">
        <v>0.3</v>
      </c>
      <c r="Q31" s="376">
        <f t="shared" si="7"/>
        <v>0.96</v>
      </c>
      <c r="R31" s="377">
        <v>5</v>
      </c>
      <c r="S31" s="360"/>
      <c r="T31" s="361">
        <v>2</v>
      </c>
    </row>
    <row r="32" spans="1:20" ht="20.25">
      <c r="A32" s="310"/>
      <c r="B32" s="348">
        <v>30</v>
      </c>
      <c r="C32" s="373" t="s">
        <v>84</v>
      </c>
      <c r="D32" s="374">
        <v>1.2</v>
      </c>
      <c r="E32" s="375">
        <v>1.5</v>
      </c>
      <c r="F32" s="350">
        <f t="shared" si="0"/>
        <v>0.89999999999999991</v>
      </c>
      <c r="G32" s="351">
        <f t="shared" si="1"/>
        <v>0.72035147671119548</v>
      </c>
      <c r="H32" s="352">
        <f t="shared" si="2"/>
        <v>2.2053514767111952</v>
      </c>
      <c r="I32" s="334">
        <v>0.6</v>
      </c>
      <c r="J32" s="353">
        <v>0.5</v>
      </c>
      <c r="K32" s="354">
        <v>1.5</v>
      </c>
      <c r="L32" s="351">
        <f t="shared" si="3"/>
        <v>0.3</v>
      </c>
      <c r="M32" s="351">
        <f t="shared" si="4"/>
        <v>0.24011715890373184</v>
      </c>
      <c r="N32" s="355">
        <f t="shared" si="5"/>
        <v>0.73511715890373175</v>
      </c>
      <c r="O32" s="334">
        <v>0.9</v>
      </c>
      <c r="P32" s="353">
        <v>0.7</v>
      </c>
      <c r="Q32" s="378">
        <f t="shared" si="7"/>
        <v>2.1849999999999996</v>
      </c>
      <c r="R32" s="377">
        <v>8</v>
      </c>
      <c r="S32" s="379">
        <v>5</v>
      </c>
      <c r="T32" s="361">
        <v>3</v>
      </c>
    </row>
    <row r="33" spans="2:20" ht="18">
      <c r="B33" s="348">
        <v>31</v>
      </c>
      <c r="C33" s="373" t="s">
        <v>83</v>
      </c>
      <c r="D33" s="374">
        <v>1.7</v>
      </c>
      <c r="E33" s="375">
        <v>1.9</v>
      </c>
      <c r="F33" s="350">
        <f t="shared" si="0"/>
        <v>1.2749999999999999</v>
      </c>
      <c r="G33" s="351">
        <f t="shared" si="1"/>
        <v>0.95606615879864709</v>
      </c>
      <c r="H33" s="352">
        <f t="shared" si="2"/>
        <v>3.0598161587986468</v>
      </c>
      <c r="I33" s="334">
        <v>0.9</v>
      </c>
      <c r="J33" s="353">
        <v>0.6</v>
      </c>
      <c r="K33" s="380">
        <v>2</v>
      </c>
      <c r="L33" s="351">
        <f t="shared" si="3"/>
        <v>0.42499999999999999</v>
      </c>
      <c r="M33" s="351">
        <f t="shared" si="4"/>
        <v>0.31868871959954903</v>
      </c>
      <c r="N33" s="355">
        <f t="shared" si="5"/>
        <v>1.0199387195995491</v>
      </c>
      <c r="O33" s="381"/>
      <c r="P33" s="382"/>
      <c r="Q33" s="383"/>
      <c r="R33" s="384" t="s">
        <v>143</v>
      </c>
      <c r="S33" s="360"/>
      <c r="T33" s="366"/>
    </row>
    <row r="34" spans="2:20" ht="18">
      <c r="B34" s="348">
        <v>32</v>
      </c>
      <c r="C34" s="385" t="s">
        <v>82</v>
      </c>
      <c r="D34" s="386"/>
      <c r="E34" s="381"/>
      <c r="F34" s="381"/>
      <c r="G34" s="382"/>
      <c r="H34" s="382"/>
      <c r="I34" s="381"/>
      <c r="J34" s="382"/>
      <c r="K34" s="386"/>
      <c r="L34" s="382"/>
      <c r="M34" s="382"/>
      <c r="N34" s="382"/>
      <c r="O34" s="356">
        <v>5.3</v>
      </c>
      <c r="P34" s="357">
        <v>6</v>
      </c>
      <c r="Q34" s="358">
        <f t="shared" ref="Q34:Q47" si="8">(O34*1.65)+P34</f>
        <v>14.744999999999999</v>
      </c>
      <c r="R34" s="366"/>
      <c r="S34" s="387"/>
      <c r="T34" s="366"/>
    </row>
    <row r="35" spans="2:20" ht="18">
      <c r="B35" s="348">
        <v>33</v>
      </c>
      <c r="C35" s="385" t="s">
        <v>81</v>
      </c>
      <c r="D35" s="333">
        <v>42.2</v>
      </c>
      <c r="E35" s="334">
        <v>76.3</v>
      </c>
      <c r="F35" s="356">
        <f t="shared" ref="F35:F66" si="9">D35*0.75</f>
        <v>31.650000000000002</v>
      </c>
      <c r="G35" s="357">
        <f t="shared" ref="G35:G66" si="10">(SQRT(POWER(D35,2)+POWER(E35,2)))*0.375</f>
        <v>32.697183078210273</v>
      </c>
      <c r="H35" s="388">
        <f t="shared" ref="H35:H66" si="11">((D35*0.75)*1.65)+((SQRT(POWER(D35,2)+POWER(E35,2))*0.375))</f>
        <v>84.919683078210284</v>
      </c>
      <c r="I35" s="356">
        <v>21.1</v>
      </c>
      <c r="J35" s="357">
        <v>21.8</v>
      </c>
      <c r="K35" s="380">
        <v>56.6</v>
      </c>
      <c r="L35" s="357">
        <f t="shared" ref="L35:L66" si="12">D35*0.25</f>
        <v>10.55</v>
      </c>
      <c r="M35" s="357">
        <f t="shared" ref="M35:M66" si="13">(SQRT(POWER(D35,2)+POWER(E35,2)))*0.125</f>
        <v>10.89906102607009</v>
      </c>
      <c r="N35" s="389">
        <f t="shared" ref="N35:N66" si="14">((D35*0.25)*1.65)+((SQRT(POWER(D35,2)+POWER(E35,2))*0.125))</f>
        <v>28.306561026070089</v>
      </c>
      <c r="O35" s="356">
        <v>38.799999999999997</v>
      </c>
      <c r="P35" s="357">
        <v>31.8</v>
      </c>
      <c r="Q35" s="358">
        <f t="shared" si="8"/>
        <v>95.82</v>
      </c>
      <c r="R35" s="359">
        <v>20</v>
      </c>
      <c r="S35" s="387"/>
      <c r="T35" s="366"/>
    </row>
    <row r="36" spans="2:20" ht="18">
      <c r="B36" s="348">
        <v>34</v>
      </c>
      <c r="C36" s="385" t="s">
        <v>80</v>
      </c>
      <c r="D36" s="333">
        <v>8.5</v>
      </c>
      <c r="E36" s="334">
        <v>24.5</v>
      </c>
      <c r="F36" s="356">
        <f t="shared" si="9"/>
        <v>6.375</v>
      </c>
      <c r="G36" s="357">
        <f t="shared" si="10"/>
        <v>9.724726859917455</v>
      </c>
      <c r="H36" s="388">
        <f t="shared" si="11"/>
        <v>20.243476859917454</v>
      </c>
      <c r="I36" s="356">
        <v>4.3</v>
      </c>
      <c r="J36" s="357">
        <v>6.5</v>
      </c>
      <c r="K36" s="380">
        <v>13.5</v>
      </c>
      <c r="L36" s="357">
        <f t="shared" si="12"/>
        <v>2.125</v>
      </c>
      <c r="M36" s="357">
        <f t="shared" si="13"/>
        <v>3.241575619972485</v>
      </c>
      <c r="N36" s="389">
        <f t="shared" si="14"/>
        <v>6.7478256199724846</v>
      </c>
      <c r="O36" s="356">
        <v>7.8</v>
      </c>
      <c r="P36" s="357">
        <v>9.1999999999999993</v>
      </c>
      <c r="Q36" s="358">
        <f t="shared" si="8"/>
        <v>22.07</v>
      </c>
      <c r="R36" s="366"/>
      <c r="S36" s="387"/>
      <c r="T36" s="366"/>
    </row>
    <row r="37" spans="2:20" ht="18">
      <c r="B37" s="348">
        <v>35</v>
      </c>
      <c r="C37" s="385" t="s">
        <v>79</v>
      </c>
      <c r="D37" s="333">
        <v>20.399999999999999</v>
      </c>
      <c r="E37" s="334">
        <v>36.4</v>
      </c>
      <c r="F37" s="356">
        <f t="shared" si="9"/>
        <v>15.299999999999999</v>
      </c>
      <c r="G37" s="357">
        <f t="shared" si="10"/>
        <v>15.647523765759232</v>
      </c>
      <c r="H37" s="388">
        <f t="shared" si="11"/>
        <v>40.892523765759229</v>
      </c>
      <c r="I37" s="356">
        <v>10.199999999999999</v>
      </c>
      <c r="J37" s="357">
        <v>10.4</v>
      </c>
      <c r="K37" s="380">
        <v>27.3</v>
      </c>
      <c r="L37" s="357">
        <f t="shared" si="12"/>
        <v>5.0999999999999996</v>
      </c>
      <c r="M37" s="357">
        <f t="shared" si="13"/>
        <v>5.2158412552530775</v>
      </c>
      <c r="N37" s="389">
        <f t="shared" si="14"/>
        <v>13.630841255253078</v>
      </c>
      <c r="O37" s="356">
        <v>16</v>
      </c>
      <c r="P37" s="357">
        <v>15.9</v>
      </c>
      <c r="Q37" s="358">
        <f t="shared" si="8"/>
        <v>42.3</v>
      </c>
      <c r="R37" s="366"/>
      <c r="S37" s="387"/>
      <c r="T37" s="366"/>
    </row>
    <row r="38" spans="2:20" ht="18">
      <c r="B38" s="348">
        <v>36</v>
      </c>
      <c r="C38" s="385" t="s">
        <v>144</v>
      </c>
      <c r="D38" s="333">
        <v>5.2</v>
      </c>
      <c r="E38" s="334">
        <v>15.6</v>
      </c>
      <c r="F38" s="356">
        <f t="shared" si="9"/>
        <v>3.9000000000000004</v>
      </c>
      <c r="G38" s="357">
        <f t="shared" si="10"/>
        <v>6.1664414373283396</v>
      </c>
      <c r="H38" s="388">
        <f t="shared" si="11"/>
        <v>12.60144143732834</v>
      </c>
      <c r="I38" s="356">
        <v>2.6</v>
      </c>
      <c r="J38" s="357">
        <v>4.0999999999999996</v>
      </c>
      <c r="K38" s="380">
        <v>8.4</v>
      </c>
      <c r="L38" s="357">
        <f t="shared" si="12"/>
        <v>1.3</v>
      </c>
      <c r="M38" s="357">
        <f t="shared" si="13"/>
        <v>2.0554804791094465</v>
      </c>
      <c r="N38" s="389">
        <f t="shared" si="14"/>
        <v>4.2004804791094461</v>
      </c>
      <c r="O38" s="356">
        <v>3.6</v>
      </c>
      <c r="P38" s="357">
        <v>5.0999999999999996</v>
      </c>
      <c r="Q38" s="358">
        <f t="shared" si="8"/>
        <v>11.04</v>
      </c>
      <c r="R38" s="366"/>
      <c r="S38" s="387"/>
      <c r="T38" s="366"/>
    </row>
    <row r="39" spans="2:20" ht="18">
      <c r="B39" s="348">
        <v>37</v>
      </c>
      <c r="C39" s="385" t="s">
        <v>77</v>
      </c>
      <c r="D39" s="333">
        <v>8.9</v>
      </c>
      <c r="E39" s="334">
        <v>33.4</v>
      </c>
      <c r="F39" s="356">
        <f t="shared" si="9"/>
        <v>6.6750000000000007</v>
      </c>
      <c r="G39" s="357">
        <f t="shared" si="10"/>
        <v>12.962041939833398</v>
      </c>
      <c r="H39" s="388">
        <f t="shared" si="11"/>
        <v>23.9757919398334</v>
      </c>
      <c r="I39" s="356">
        <v>4.5</v>
      </c>
      <c r="J39" s="357">
        <v>8.6</v>
      </c>
      <c r="K39" s="380">
        <v>16</v>
      </c>
      <c r="L39" s="357">
        <f t="shared" si="12"/>
        <v>2.2250000000000001</v>
      </c>
      <c r="M39" s="357">
        <f t="shared" si="13"/>
        <v>4.3206806466111329</v>
      </c>
      <c r="N39" s="389">
        <f t="shared" si="14"/>
        <v>7.9919306466111326</v>
      </c>
      <c r="O39" s="356">
        <v>6.1</v>
      </c>
      <c r="P39" s="357">
        <v>10</v>
      </c>
      <c r="Q39" s="358">
        <f t="shared" si="8"/>
        <v>20.064999999999998</v>
      </c>
      <c r="R39" s="366"/>
      <c r="S39" s="387"/>
      <c r="T39" s="366"/>
    </row>
    <row r="40" spans="2:20" ht="18">
      <c r="B40" s="348">
        <v>38</v>
      </c>
      <c r="C40" s="385" t="s">
        <v>76</v>
      </c>
      <c r="D40" s="333">
        <v>5.4</v>
      </c>
      <c r="E40" s="334">
        <v>35.9</v>
      </c>
      <c r="F40" s="356">
        <f t="shared" si="9"/>
        <v>4.0500000000000007</v>
      </c>
      <c r="G40" s="357">
        <f t="shared" si="10"/>
        <v>13.613946204168723</v>
      </c>
      <c r="H40" s="388">
        <f t="shared" si="11"/>
        <v>20.296446204168724</v>
      </c>
      <c r="I40" s="356">
        <v>2.7</v>
      </c>
      <c r="J40" s="357">
        <v>9.1</v>
      </c>
      <c r="K40" s="380">
        <v>13.5</v>
      </c>
      <c r="L40" s="357">
        <f t="shared" si="12"/>
        <v>1.35</v>
      </c>
      <c r="M40" s="357">
        <f t="shared" si="13"/>
        <v>4.537982068056241</v>
      </c>
      <c r="N40" s="389">
        <f t="shared" si="14"/>
        <v>6.7654820680562411</v>
      </c>
      <c r="O40" s="356">
        <v>3.4</v>
      </c>
      <c r="P40" s="357">
        <v>10.7</v>
      </c>
      <c r="Q40" s="358">
        <f t="shared" si="8"/>
        <v>16.309999999999999</v>
      </c>
      <c r="R40" s="359">
        <v>20</v>
      </c>
      <c r="S40" s="387"/>
      <c r="T40" s="366"/>
    </row>
    <row r="41" spans="2:20" ht="18">
      <c r="B41" s="348">
        <v>39</v>
      </c>
      <c r="C41" s="385" t="s">
        <v>75</v>
      </c>
      <c r="D41" s="333">
        <v>5.9</v>
      </c>
      <c r="E41" s="334">
        <v>47.3</v>
      </c>
      <c r="F41" s="356">
        <f t="shared" si="9"/>
        <v>4.4250000000000007</v>
      </c>
      <c r="G41" s="357">
        <f t="shared" si="10"/>
        <v>17.874956293652858</v>
      </c>
      <c r="H41" s="388">
        <f t="shared" si="11"/>
        <v>25.176206293652857</v>
      </c>
      <c r="I41" s="356">
        <v>3</v>
      </c>
      <c r="J41" s="357">
        <v>11.9</v>
      </c>
      <c r="K41" s="380">
        <v>16.8</v>
      </c>
      <c r="L41" s="357">
        <f t="shared" si="12"/>
        <v>1.4750000000000001</v>
      </c>
      <c r="M41" s="357">
        <f t="shared" si="13"/>
        <v>5.9583187645509526</v>
      </c>
      <c r="N41" s="389">
        <f t="shared" si="14"/>
        <v>8.3920687645509524</v>
      </c>
      <c r="O41" s="356">
        <v>4</v>
      </c>
      <c r="P41" s="357">
        <v>13.4</v>
      </c>
      <c r="Q41" s="358">
        <f t="shared" si="8"/>
        <v>20</v>
      </c>
      <c r="R41" s="359">
        <v>26</v>
      </c>
      <c r="S41" s="387"/>
      <c r="T41" s="366"/>
    </row>
    <row r="42" spans="2:20" ht="18">
      <c r="B42" s="348">
        <v>40</v>
      </c>
      <c r="C42" s="385" t="s">
        <v>74</v>
      </c>
      <c r="D42" s="333">
        <v>4.5</v>
      </c>
      <c r="E42" s="334">
        <v>16.5</v>
      </c>
      <c r="F42" s="356">
        <f t="shared" si="9"/>
        <v>3.375</v>
      </c>
      <c r="G42" s="357">
        <f t="shared" si="10"/>
        <v>6.4134867661826522</v>
      </c>
      <c r="H42" s="388">
        <f t="shared" si="11"/>
        <v>11.982236766182652</v>
      </c>
      <c r="I42" s="356">
        <v>2.2999999999999998</v>
      </c>
      <c r="J42" s="357">
        <v>4.3</v>
      </c>
      <c r="K42" s="380">
        <v>8</v>
      </c>
      <c r="L42" s="357">
        <f t="shared" si="12"/>
        <v>1.125</v>
      </c>
      <c r="M42" s="357">
        <f t="shared" si="13"/>
        <v>2.1378289220608839</v>
      </c>
      <c r="N42" s="389">
        <f t="shared" si="14"/>
        <v>3.9940789220608837</v>
      </c>
      <c r="O42" s="356">
        <v>3</v>
      </c>
      <c r="P42" s="357">
        <v>5.0999999999999996</v>
      </c>
      <c r="Q42" s="358">
        <f t="shared" si="8"/>
        <v>10.049999999999999</v>
      </c>
      <c r="R42" s="359">
        <v>18</v>
      </c>
      <c r="S42" s="387"/>
      <c r="T42" s="366"/>
    </row>
    <row r="43" spans="2:20" ht="18">
      <c r="B43" s="348">
        <v>41</v>
      </c>
      <c r="C43" s="385" t="s">
        <v>73</v>
      </c>
      <c r="D43" s="333">
        <v>6.5</v>
      </c>
      <c r="E43" s="334">
        <v>13.4</v>
      </c>
      <c r="F43" s="356">
        <f t="shared" si="9"/>
        <v>4.875</v>
      </c>
      <c r="G43" s="357">
        <f t="shared" si="10"/>
        <v>5.5849826544045778</v>
      </c>
      <c r="H43" s="388">
        <f t="shared" si="11"/>
        <v>13.628732654404576</v>
      </c>
      <c r="I43" s="356">
        <v>3.3</v>
      </c>
      <c r="J43" s="357">
        <v>3.7</v>
      </c>
      <c r="K43" s="380">
        <v>9.1</v>
      </c>
      <c r="L43" s="357">
        <f t="shared" si="12"/>
        <v>1.625</v>
      </c>
      <c r="M43" s="357">
        <f t="shared" si="13"/>
        <v>1.8616608848015259</v>
      </c>
      <c r="N43" s="389">
        <f t="shared" si="14"/>
        <v>4.5429108848015254</v>
      </c>
      <c r="O43" s="356">
        <v>4.4000000000000004</v>
      </c>
      <c r="P43" s="357">
        <v>5.3</v>
      </c>
      <c r="Q43" s="358">
        <f t="shared" si="8"/>
        <v>12.559999999999999</v>
      </c>
      <c r="R43" s="366"/>
      <c r="S43" s="390"/>
      <c r="T43" s="361">
        <v>10</v>
      </c>
    </row>
    <row r="44" spans="2:20" ht="18">
      <c r="B44" s="348">
        <v>42</v>
      </c>
      <c r="C44" s="385" t="s">
        <v>72</v>
      </c>
      <c r="D44" s="333">
        <v>6.9</v>
      </c>
      <c r="E44" s="334">
        <v>22.8</v>
      </c>
      <c r="F44" s="356">
        <f t="shared" si="9"/>
        <v>5.1750000000000007</v>
      </c>
      <c r="G44" s="357">
        <f t="shared" si="10"/>
        <v>8.932953388997392</v>
      </c>
      <c r="H44" s="388">
        <f t="shared" si="11"/>
        <v>17.471703388997391</v>
      </c>
      <c r="I44" s="356">
        <v>3.5</v>
      </c>
      <c r="J44" s="357">
        <v>6</v>
      </c>
      <c r="K44" s="380">
        <v>11.6</v>
      </c>
      <c r="L44" s="357">
        <f t="shared" si="12"/>
        <v>1.7250000000000001</v>
      </c>
      <c r="M44" s="357">
        <f t="shared" si="13"/>
        <v>2.9776511296657975</v>
      </c>
      <c r="N44" s="389">
        <f t="shared" si="14"/>
        <v>5.8239011296657974</v>
      </c>
      <c r="O44" s="356">
        <v>5</v>
      </c>
      <c r="P44" s="357">
        <v>7.8</v>
      </c>
      <c r="Q44" s="358">
        <f t="shared" si="8"/>
        <v>16.05</v>
      </c>
      <c r="R44" s="366"/>
      <c r="S44" s="390"/>
      <c r="T44" s="361">
        <v>10</v>
      </c>
    </row>
    <row r="45" spans="2:20" ht="18">
      <c r="B45" s="348">
        <v>43</v>
      </c>
      <c r="C45" s="385" t="s">
        <v>71</v>
      </c>
      <c r="D45" s="333">
        <v>1.9</v>
      </c>
      <c r="E45" s="334">
        <v>5.7</v>
      </c>
      <c r="F45" s="356">
        <f t="shared" si="9"/>
        <v>1.4249999999999998</v>
      </c>
      <c r="G45" s="357">
        <f t="shared" si="10"/>
        <v>2.2531228328699706</v>
      </c>
      <c r="H45" s="388">
        <f t="shared" si="11"/>
        <v>4.60437283286997</v>
      </c>
      <c r="I45" s="356">
        <v>0.9</v>
      </c>
      <c r="J45" s="357">
        <v>1.5</v>
      </c>
      <c r="K45" s="380">
        <v>3</v>
      </c>
      <c r="L45" s="357">
        <f t="shared" si="12"/>
        <v>0.47499999999999998</v>
      </c>
      <c r="M45" s="357">
        <f t="shared" si="13"/>
        <v>0.75104094428999013</v>
      </c>
      <c r="N45" s="389">
        <f t="shared" si="14"/>
        <v>1.5347909442899901</v>
      </c>
      <c r="O45" s="356">
        <v>6</v>
      </c>
      <c r="P45" s="357">
        <v>6.8</v>
      </c>
      <c r="Q45" s="358">
        <f t="shared" si="8"/>
        <v>16.7</v>
      </c>
      <c r="R45" s="359">
        <v>18</v>
      </c>
      <c r="S45" s="390"/>
      <c r="T45" s="361">
        <v>10</v>
      </c>
    </row>
    <row r="46" spans="2:20" ht="18">
      <c r="B46" s="348">
        <v>44</v>
      </c>
      <c r="C46" s="385" t="s">
        <v>145</v>
      </c>
      <c r="D46" s="333">
        <v>3.4</v>
      </c>
      <c r="E46" s="334">
        <v>5.9</v>
      </c>
      <c r="F46" s="356">
        <f t="shared" si="9"/>
        <v>2.5499999999999998</v>
      </c>
      <c r="G46" s="357">
        <f t="shared" si="10"/>
        <v>2.5535820429349831</v>
      </c>
      <c r="H46" s="388">
        <f t="shared" si="11"/>
        <v>6.7610820429349827</v>
      </c>
      <c r="I46" s="356">
        <v>1.7</v>
      </c>
      <c r="J46" s="357">
        <v>1.7</v>
      </c>
      <c r="K46" s="380">
        <v>4.5</v>
      </c>
      <c r="L46" s="357">
        <f t="shared" si="12"/>
        <v>0.85</v>
      </c>
      <c r="M46" s="357">
        <f t="shared" si="13"/>
        <v>0.85119401431166097</v>
      </c>
      <c r="N46" s="389">
        <f t="shared" si="14"/>
        <v>2.2536940143116606</v>
      </c>
      <c r="O46" s="356">
        <v>2.5</v>
      </c>
      <c r="P46" s="357">
        <v>2.9</v>
      </c>
      <c r="Q46" s="358">
        <f t="shared" si="8"/>
        <v>7.0250000000000004</v>
      </c>
      <c r="R46" s="366"/>
      <c r="S46" s="390"/>
      <c r="T46" s="361">
        <v>6</v>
      </c>
    </row>
    <row r="47" spans="2:20" ht="18">
      <c r="B47" s="348">
        <v>45</v>
      </c>
      <c r="C47" s="385" t="s">
        <v>69</v>
      </c>
      <c r="D47" s="391">
        <v>3</v>
      </c>
      <c r="E47" s="356">
        <v>4.3</v>
      </c>
      <c r="F47" s="356">
        <f t="shared" si="9"/>
        <v>2.25</v>
      </c>
      <c r="G47" s="357">
        <f t="shared" si="10"/>
        <v>1.9661590093377495</v>
      </c>
      <c r="H47" s="388">
        <f t="shared" si="11"/>
        <v>5.6786590093377498</v>
      </c>
      <c r="I47" s="356">
        <v>1.5</v>
      </c>
      <c r="J47" s="357">
        <v>1.3</v>
      </c>
      <c r="K47" s="380">
        <v>3.8</v>
      </c>
      <c r="L47" s="357">
        <f t="shared" si="12"/>
        <v>0.75</v>
      </c>
      <c r="M47" s="357">
        <f t="shared" si="13"/>
        <v>0.65538633644591648</v>
      </c>
      <c r="N47" s="389">
        <f t="shared" si="14"/>
        <v>1.8928863364459163</v>
      </c>
      <c r="O47" s="356">
        <v>1.9</v>
      </c>
      <c r="P47" s="357">
        <v>1.5</v>
      </c>
      <c r="Q47" s="358">
        <f t="shared" si="8"/>
        <v>4.6349999999999998</v>
      </c>
      <c r="R47" s="359">
        <v>15</v>
      </c>
      <c r="S47" s="390"/>
      <c r="T47" s="361">
        <v>8</v>
      </c>
    </row>
    <row r="48" spans="2:20" ht="18">
      <c r="B48" s="348">
        <v>46</v>
      </c>
      <c r="C48" s="385" t="s">
        <v>68</v>
      </c>
      <c r="D48" s="392"/>
      <c r="E48" s="393"/>
      <c r="F48" s="393"/>
      <c r="G48" s="394"/>
      <c r="H48" s="394"/>
      <c r="I48" s="393"/>
      <c r="J48" s="394"/>
      <c r="K48" s="392"/>
      <c r="L48" s="394"/>
      <c r="M48" s="394"/>
      <c r="N48" s="394"/>
      <c r="O48" s="393"/>
      <c r="P48" s="394"/>
      <c r="Q48" s="372"/>
      <c r="R48" s="359">
        <v>20</v>
      </c>
      <c r="S48" s="360">
        <v>25</v>
      </c>
      <c r="T48" s="361">
        <v>10</v>
      </c>
    </row>
    <row r="49" spans="2:20" ht="18">
      <c r="B49" s="348">
        <v>47</v>
      </c>
      <c r="C49" s="385" t="s">
        <v>67</v>
      </c>
      <c r="D49" s="391">
        <v>5.2</v>
      </c>
      <c r="E49" s="356">
        <v>15.3</v>
      </c>
      <c r="F49" s="356">
        <f t="shared" si="9"/>
        <v>3.9000000000000004</v>
      </c>
      <c r="G49" s="357">
        <f t="shared" si="10"/>
        <v>6.0598189948215451</v>
      </c>
      <c r="H49" s="388">
        <f t="shared" si="11"/>
        <v>12.494818994821546</v>
      </c>
      <c r="I49" s="356">
        <v>2.6</v>
      </c>
      <c r="J49" s="357">
        <v>4</v>
      </c>
      <c r="K49" s="380">
        <v>8.3000000000000007</v>
      </c>
      <c r="L49" s="357">
        <f t="shared" si="12"/>
        <v>1.3</v>
      </c>
      <c r="M49" s="357">
        <f t="shared" si="13"/>
        <v>2.019939664940515</v>
      </c>
      <c r="N49" s="389">
        <f t="shared" si="14"/>
        <v>4.1649396649405155</v>
      </c>
      <c r="O49" s="370"/>
      <c r="P49" s="371"/>
      <c r="Q49" s="372"/>
      <c r="R49" s="366"/>
      <c r="S49" s="390"/>
      <c r="T49" s="366"/>
    </row>
    <row r="50" spans="2:20" ht="18">
      <c r="B50" s="348">
        <v>48</v>
      </c>
      <c r="C50" s="385" t="s">
        <v>146</v>
      </c>
      <c r="D50" s="391">
        <v>23.3</v>
      </c>
      <c r="E50" s="356">
        <v>26.5</v>
      </c>
      <c r="F50" s="356">
        <f t="shared" si="9"/>
        <v>17.475000000000001</v>
      </c>
      <c r="G50" s="357">
        <f t="shared" si="10"/>
        <v>13.232453003884046</v>
      </c>
      <c r="H50" s="388">
        <f t="shared" si="11"/>
        <v>42.066203003884048</v>
      </c>
      <c r="I50" s="356">
        <v>11.65</v>
      </c>
      <c r="J50" s="357">
        <v>8.82</v>
      </c>
      <c r="K50" s="380">
        <v>28.4</v>
      </c>
      <c r="L50" s="357">
        <f t="shared" si="12"/>
        <v>5.8250000000000002</v>
      </c>
      <c r="M50" s="357">
        <f t="shared" si="13"/>
        <v>4.4108176679613491</v>
      </c>
      <c r="N50" s="389">
        <f t="shared" si="14"/>
        <v>14.022067667961348</v>
      </c>
      <c r="O50" s="370"/>
      <c r="P50" s="371"/>
      <c r="Q50" s="372"/>
      <c r="R50" s="366"/>
      <c r="S50" s="390"/>
      <c r="T50" s="366"/>
    </row>
    <row r="51" spans="2:20" ht="18">
      <c r="B51" s="348">
        <v>49</v>
      </c>
      <c r="C51" s="365" t="s">
        <v>65</v>
      </c>
      <c r="D51" s="374">
        <v>3.4</v>
      </c>
      <c r="E51" s="395">
        <v>18.7</v>
      </c>
      <c r="F51" s="356">
        <f t="shared" si="9"/>
        <v>2.5499999999999998</v>
      </c>
      <c r="G51" s="357">
        <f t="shared" si="10"/>
        <v>7.1274666782805793</v>
      </c>
      <c r="H51" s="388">
        <f t="shared" si="11"/>
        <v>11.33496667828058</v>
      </c>
      <c r="I51" s="396">
        <v>1.7</v>
      </c>
      <c r="J51" s="397">
        <v>4.75</v>
      </c>
      <c r="K51" s="354">
        <v>7.56</v>
      </c>
      <c r="L51" s="357">
        <f t="shared" si="12"/>
        <v>0.85</v>
      </c>
      <c r="M51" s="357">
        <f t="shared" si="13"/>
        <v>2.3758222260935264</v>
      </c>
      <c r="N51" s="389">
        <f t="shared" si="14"/>
        <v>3.7783222260935263</v>
      </c>
      <c r="O51" s="334">
        <v>2.2999999999999998</v>
      </c>
      <c r="P51" s="357">
        <v>6</v>
      </c>
      <c r="Q51" s="358">
        <f t="shared" ref="Q51:Q56" si="15">(O51*1.65)+P51</f>
        <v>9.7949999999999999</v>
      </c>
      <c r="R51" s="366"/>
      <c r="S51" s="366"/>
      <c r="T51" s="366"/>
    </row>
    <row r="52" spans="2:20" ht="18">
      <c r="B52" s="348">
        <v>50</v>
      </c>
      <c r="C52" s="385" t="s">
        <v>64</v>
      </c>
      <c r="D52" s="391">
        <v>19.3</v>
      </c>
      <c r="E52" s="356">
        <v>24.6</v>
      </c>
      <c r="F52" s="356">
        <f t="shared" si="9"/>
        <v>14.475000000000001</v>
      </c>
      <c r="G52" s="357">
        <f t="shared" si="10"/>
        <v>11.725273184450758</v>
      </c>
      <c r="H52" s="388">
        <f t="shared" si="11"/>
        <v>35.609023184450763</v>
      </c>
      <c r="I52" s="356">
        <v>9.6999999999999993</v>
      </c>
      <c r="J52" s="357">
        <v>7.8</v>
      </c>
      <c r="K52" s="380">
        <v>23.7</v>
      </c>
      <c r="L52" s="357">
        <f t="shared" si="12"/>
        <v>4.8250000000000002</v>
      </c>
      <c r="M52" s="357">
        <f t="shared" si="13"/>
        <v>3.9084243948169193</v>
      </c>
      <c r="N52" s="389">
        <f t="shared" si="14"/>
        <v>11.869674394816919</v>
      </c>
      <c r="O52" s="356">
        <v>13.7</v>
      </c>
      <c r="P52" s="357">
        <v>13.3</v>
      </c>
      <c r="Q52" s="358">
        <f t="shared" si="15"/>
        <v>35.905000000000001</v>
      </c>
      <c r="R52" s="359">
        <v>24</v>
      </c>
      <c r="S52" s="390"/>
      <c r="T52" s="361">
        <v>15</v>
      </c>
    </row>
    <row r="53" spans="2:20" ht="18">
      <c r="B53" s="348">
        <v>51</v>
      </c>
      <c r="C53" s="385" t="s">
        <v>63</v>
      </c>
      <c r="D53" s="391">
        <v>4.9000000000000004</v>
      </c>
      <c r="E53" s="356">
        <v>10.9</v>
      </c>
      <c r="F53" s="356">
        <f t="shared" si="9"/>
        <v>3.6750000000000003</v>
      </c>
      <c r="G53" s="357">
        <f t="shared" si="10"/>
        <v>4.4815245731781941</v>
      </c>
      <c r="H53" s="388">
        <f t="shared" si="11"/>
        <v>10.545274573178194</v>
      </c>
      <c r="I53" s="356">
        <v>2.5</v>
      </c>
      <c r="J53" s="357">
        <v>3</v>
      </c>
      <c r="K53" s="380">
        <v>7</v>
      </c>
      <c r="L53" s="357">
        <f t="shared" si="12"/>
        <v>1.2250000000000001</v>
      </c>
      <c r="M53" s="357">
        <f t="shared" si="13"/>
        <v>1.4938415243927314</v>
      </c>
      <c r="N53" s="389">
        <f t="shared" si="14"/>
        <v>3.5150915243927319</v>
      </c>
      <c r="O53" s="356">
        <v>4.0999999999999996</v>
      </c>
      <c r="P53" s="357">
        <v>4.5999999999999996</v>
      </c>
      <c r="Q53" s="358">
        <f t="shared" si="15"/>
        <v>11.364999999999998</v>
      </c>
      <c r="R53" s="359">
        <v>24</v>
      </c>
      <c r="S53" s="360">
        <v>20</v>
      </c>
      <c r="T53" s="361">
        <v>15</v>
      </c>
    </row>
    <row r="54" spans="2:20" ht="18">
      <c r="B54" s="348">
        <v>52</v>
      </c>
      <c r="C54" s="385" t="s">
        <v>62</v>
      </c>
      <c r="D54" s="391">
        <v>5.7</v>
      </c>
      <c r="E54" s="356">
        <v>12.1</v>
      </c>
      <c r="F54" s="356">
        <f t="shared" si="9"/>
        <v>4.2750000000000004</v>
      </c>
      <c r="G54" s="357">
        <f t="shared" si="10"/>
        <v>5.0157564235118119</v>
      </c>
      <c r="H54" s="388">
        <f t="shared" si="11"/>
        <v>12.069506423511811</v>
      </c>
      <c r="I54" s="356">
        <v>2.9</v>
      </c>
      <c r="J54" s="357">
        <v>3.3</v>
      </c>
      <c r="K54" s="380">
        <v>8</v>
      </c>
      <c r="L54" s="357">
        <f t="shared" si="12"/>
        <v>1.425</v>
      </c>
      <c r="M54" s="357">
        <f t="shared" si="13"/>
        <v>1.6719188078372706</v>
      </c>
      <c r="N54" s="389">
        <f t="shared" si="14"/>
        <v>4.0231688078372709</v>
      </c>
      <c r="O54" s="356">
        <v>5.2</v>
      </c>
      <c r="P54" s="357">
        <v>5.3</v>
      </c>
      <c r="Q54" s="358">
        <f t="shared" si="15"/>
        <v>13.879999999999999</v>
      </c>
      <c r="R54" s="359">
        <v>24</v>
      </c>
      <c r="S54" s="390"/>
      <c r="T54" s="361">
        <v>15</v>
      </c>
    </row>
    <row r="55" spans="2:20" ht="18">
      <c r="B55" s="348">
        <v>53</v>
      </c>
      <c r="C55" s="385" t="s">
        <v>61</v>
      </c>
      <c r="D55" s="391">
        <v>6.9</v>
      </c>
      <c r="E55" s="356">
        <v>12.3</v>
      </c>
      <c r="F55" s="356">
        <f t="shared" si="9"/>
        <v>5.1750000000000007</v>
      </c>
      <c r="G55" s="357">
        <f t="shared" si="10"/>
        <v>5.2886966730944218</v>
      </c>
      <c r="H55" s="388">
        <f t="shared" si="11"/>
        <v>13.827446673094421</v>
      </c>
      <c r="I55" s="356">
        <v>3.45</v>
      </c>
      <c r="J55" s="357">
        <v>3.53</v>
      </c>
      <c r="K55" s="380">
        <v>9.2200000000000006</v>
      </c>
      <c r="L55" s="357">
        <f t="shared" si="12"/>
        <v>1.7250000000000001</v>
      </c>
      <c r="M55" s="357">
        <f t="shared" si="13"/>
        <v>1.762898891031474</v>
      </c>
      <c r="N55" s="389">
        <f t="shared" si="14"/>
        <v>4.6091488910314737</v>
      </c>
      <c r="O55" s="356">
        <v>5.3</v>
      </c>
      <c r="P55" s="357">
        <v>6.4</v>
      </c>
      <c r="Q55" s="358">
        <f t="shared" si="15"/>
        <v>15.145</v>
      </c>
      <c r="R55" s="359">
        <v>24</v>
      </c>
      <c r="S55" s="390"/>
      <c r="T55" s="361">
        <v>15</v>
      </c>
    </row>
    <row r="56" spans="2:20" ht="18">
      <c r="B56" s="348">
        <v>54</v>
      </c>
      <c r="C56" s="385" t="s">
        <v>60</v>
      </c>
      <c r="D56" s="391">
        <v>7.9</v>
      </c>
      <c r="E56" s="356">
        <v>17.600000000000001</v>
      </c>
      <c r="F56" s="356">
        <f t="shared" si="9"/>
        <v>5.9250000000000007</v>
      </c>
      <c r="G56" s="357">
        <f t="shared" si="10"/>
        <v>7.2343905237414443</v>
      </c>
      <c r="H56" s="388">
        <f t="shared" si="11"/>
        <v>17.010640523741444</v>
      </c>
      <c r="I56" s="356">
        <v>4</v>
      </c>
      <c r="J56" s="357">
        <v>4.8</v>
      </c>
      <c r="K56" s="380">
        <v>11.3</v>
      </c>
      <c r="L56" s="357">
        <f t="shared" si="12"/>
        <v>1.9750000000000001</v>
      </c>
      <c r="M56" s="357">
        <f t="shared" si="13"/>
        <v>2.4114635079138149</v>
      </c>
      <c r="N56" s="389">
        <f t="shared" si="14"/>
        <v>5.6702135079138145</v>
      </c>
      <c r="O56" s="356">
        <v>5.4</v>
      </c>
      <c r="P56" s="357">
        <v>7.7</v>
      </c>
      <c r="Q56" s="358">
        <f t="shared" si="15"/>
        <v>16.61</v>
      </c>
      <c r="R56" s="359">
        <v>24</v>
      </c>
      <c r="S56" s="390"/>
      <c r="T56" s="361">
        <v>20</v>
      </c>
    </row>
    <row r="57" spans="2:20" ht="18">
      <c r="B57" s="348">
        <v>55</v>
      </c>
      <c r="C57" s="385" t="s">
        <v>59</v>
      </c>
      <c r="D57" s="391">
        <v>11.3</v>
      </c>
      <c r="E57" s="356">
        <v>147</v>
      </c>
      <c r="F57" s="356">
        <f t="shared" si="9"/>
        <v>8.4750000000000014</v>
      </c>
      <c r="G57" s="357">
        <f t="shared" si="10"/>
        <v>55.287630002108067</v>
      </c>
      <c r="H57" s="388">
        <f t="shared" si="11"/>
        <v>69.271380002108074</v>
      </c>
      <c r="I57" s="356">
        <v>7.7</v>
      </c>
      <c r="J57" s="357">
        <v>36.9</v>
      </c>
      <c r="K57" s="380">
        <v>46.2</v>
      </c>
      <c r="L57" s="357">
        <f t="shared" si="12"/>
        <v>2.8250000000000002</v>
      </c>
      <c r="M57" s="357">
        <f t="shared" si="13"/>
        <v>18.429210000702689</v>
      </c>
      <c r="N57" s="389">
        <f t="shared" si="14"/>
        <v>23.090460000702688</v>
      </c>
      <c r="O57" s="370"/>
      <c r="P57" s="371"/>
      <c r="Q57" s="372"/>
      <c r="R57" s="366"/>
      <c r="S57" s="390"/>
      <c r="T57" s="366"/>
    </row>
    <row r="58" spans="2:20" ht="18">
      <c r="B58" s="348">
        <v>56</v>
      </c>
      <c r="C58" s="385" t="s">
        <v>58</v>
      </c>
      <c r="D58" s="391">
        <v>8.5</v>
      </c>
      <c r="E58" s="356">
        <v>82</v>
      </c>
      <c r="F58" s="356">
        <f t="shared" si="9"/>
        <v>6.375</v>
      </c>
      <c r="G58" s="357">
        <f t="shared" si="10"/>
        <v>30.914764373192302</v>
      </c>
      <c r="H58" s="388">
        <f t="shared" si="11"/>
        <v>41.433514373192303</v>
      </c>
      <c r="I58" s="356">
        <v>4.3</v>
      </c>
      <c r="J58" s="357">
        <v>20.6</v>
      </c>
      <c r="K58" s="380">
        <v>27.6</v>
      </c>
      <c r="L58" s="357">
        <f t="shared" si="12"/>
        <v>2.125</v>
      </c>
      <c r="M58" s="357">
        <f t="shared" si="13"/>
        <v>10.304921457730767</v>
      </c>
      <c r="N58" s="389">
        <f t="shared" si="14"/>
        <v>13.811171457730767</v>
      </c>
      <c r="O58" s="370"/>
      <c r="P58" s="371"/>
      <c r="Q58" s="372"/>
      <c r="R58" s="366"/>
      <c r="S58" s="390"/>
      <c r="T58" s="366"/>
    </row>
    <row r="59" spans="2:20" ht="18">
      <c r="B59" s="348">
        <v>57</v>
      </c>
      <c r="C59" s="385" t="s">
        <v>57</v>
      </c>
      <c r="D59" s="391">
        <v>14</v>
      </c>
      <c r="E59" s="356">
        <v>39</v>
      </c>
      <c r="F59" s="356">
        <f t="shared" si="9"/>
        <v>10.5</v>
      </c>
      <c r="G59" s="357">
        <f t="shared" si="10"/>
        <v>15.538762016325496</v>
      </c>
      <c r="H59" s="388">
        <f t="shared" si="11"/>
        <v>32.863762016325495</v>
      </c>
      <c r="I59" s="356">
        <v>7</v>
      </c>
      <c r="J59" s="357">
        <v>10.4</v>
      </c>
      <c r="K59" s="380">
        <v>21.9</v>
      </c>
      <c r="L59" s="357">
        <f t="shared" si="12"/>
        <v>3.5</v>
      </c>
      <c r="M59" s="357">
        <f t="shared" si="13"/>
        <v>5.179587338775165</v>
      </c>
      <c r="N59" s="389">
        <f t="shared" si="14"/>
        <v>10.954587338775164</v>
      </c>
      <c r="O59" s="356">
        <v>3</v>
      </c>
      <c r="P59" s="357">
        <v>4.3</v>
      </c>
      <c r="Q59" s="358">
        <f t="shared" ref="Q59:Q66" si="16">(O59*1.65)+P59</f>
        <v>9.25</v>
      </c>
      <c r="R59" s="366"/>
      <c r="S59" s="390"/>
      <c r="T59" s="366"/>
    </row>
    <row r="60" spans="2:20" ht="18">
      <c r="B60" s="348">
        <v>58</v>
      </c>
      <c r="C60" s="385" t="s">
        <v>56</v>
      </c>
      <c r="D60" s="391">
        <v>23</v>
      </c>
      <c r="E60" s="356">
        <v>35</v>
      </c>
      <c r="F60" s="356">
        <f t="shared" si="9"/>
        <v>17.25</v>
      </c>
      <c r="G60" s="357">
        <f t="shared" si="10"/>
        <v>15.705293693528944</v>
      </c>
      <c r="H60" s="388">
        <f t="shared" si="11"/>
        <v>44.167793693528942</v>
      </c>
      <c r="I60" s="356">
        <v>11.5</v>
      </c>
      <c r="J60" s="357">
        <v>10.5</v>
      </c>
      <c r="K60" s="380">
        <v>29.4</v>
      </c>
      <c r="L60" s="357">
        <f t="shared" si="12"/>
        <v>5.75</v>
      </c>
      <c r="M60" s="357">
        <f t="shared" si="13"/>
        <v>5.235097897842981</v>
      </c>
      <c r="N60" s="389">
        <f t="shared" si="14"/>
        <v>14.722597897842981</v>
      </c>
      <c r="O60" s="356">
        <v>16.2</v>
      </c>
      <c r="P60" s="357">
        <v>19.5</v>
      </c>
      <c r="Q60" s="358">
        <f t="shared" si="16"/>
        <v>46.23</v>
      </c>
      <c r="R60" s="366"/>
      <c r="S60" s="390"/>
      <c r="T60" s="361">
        <v>20</v>
      </c>
    </row>
    <row r="61" spans="2:20" ht="18">
      <c r="B61" s="348">
        <v>59</v>
      </c>
      <c r="C61" s="385" t="s">
        <v>55</v>
      </c>
      <c r="D61" s="391">
        <v>11</v>
      </c>
      <c r="E61" s="356">
        <v>47.2</v>
      </c>
      <c r="F61" s="356">
        <f t="shared" si="9"/>
        <v>8.25</v>
      </c>
      <c r="G61" s="357">
        <f t="shared" si="10"/>
        <v>18.174312229077611</v>
      </c>
      <c r="H61" s="388">
        <f t="shared" si="11"/>
        <v>31.786812229077611</v>
      </c>
      <c r="I61" s="356">
        <v>5.5</v>
      </c>
      <c r="J61" s="357">
        <v>12.12</v>
      </c>
      <c r="K61" s="380">
        <v>21.19</v>
      </c>
      <c r="L61" s="357">
        <f t="shared" si="12"/>
        <v>2.75</v>
      </c>
      <c r="M61" s="357">
        <f t="shared" si="13"/>
        <v>6.0581040763592036</v>
      </c>
      <c r="N61" s="389">
        <f t="shared" si="14"/>
        <v>10.595604076359203</v>
      </c>
      <c r="O61" s="356">
        <v>11.9</v>
      </c>
      <c r="P61" s="357">
        <v>13.2</v>
      </c>
      <c r="Q61" s="358">
        <f t="shared" si="16"/>
        <v>32.834999999999994</v>
      </c>
      <c r="R61" s="366"/>
      <c r="S61" s="390"/>
      <c r="T61" s="361">
        <v>20</v>
      </c>
    </row>
    <row r="62" spans="2:20" ht="18">
      <c r="B62" s="348">
        <v>60</v>
      </c>
      <c r="C62" s="385" t="s">
        <v>54</v>
      </c>
      <c r="D62" s="391">
        <v>23</v>
      </c>
      <c r="E62" s="356">
        <v>27.4</v>
      </c>
      <c r="F62" s="356">
        <f t="shared" si="9"/>
        <v>17.25</v>
      </c>
      <c r="G62" s="357">
        <f t="shared" si="10"/>
        <v>13.415150017797041</v>
      </c>
      <c r="H62" s="388">
        <f t="shared" si="11"/>
        <v>41.877650017797038</v>
      </c>
      <c r="I62" s="356">
        <v>11.5</v>
      </c>
      <c r="J62" s="357">
        <v>8.94</v>
      </c>
      <c r="K62" s="380">
        <v>27.92</v>
      </c>
      <c r="L62" s="357">
        <f t="shared" si="12"/>
        <v>5.75</v>
      </c>
      <c r="M62" s="357">
        <f t="shared" si="13"/>
        <v>4.4717166725990136</v>
      </c>
      <c r="N62" s="389">
        <f t="shared" si="14"/>
        <v>13.959216672599013</v>
      </c>
      <c r="O62" s="356">
        <v>16.399999999999999</v>
      </c>
      <c r="P62" s="357">
        <v>14.8</v>
      </c>
      <c r="Q62" s="358">
        <f t="shared" si="16"/>
        <v>41.86</v>
      </c>
      <c r="R62" s="366"/>
      <c r="S62" s="390"/>
      <c r="T62" s="361">
        <v>20</v>
      </c>
    </row>
    <row r="63" spans="2:20" ht="18">
      <c r="B63" s="348">
        <v>61</v>
      </c>
      <c r="C63" s="385" t="s">
        <v>53</v>
      </c>
      <c r="D63" s="391">
        <v>9.25</v>
      </c>
      <c r="E63" s="356">
        <v>22.05</v>
      </c>
      <c r="F63" s="356">
        <f t="shared" si="9"/>
        <v>6.9375</v>
      </c>
      <c r="G63" s="357">
        <f t="shared" si="10"/>
        <v>8.9668530223819332</v>
      </c>
      <c r="H63" s="388">
        <f t="shared" si="11"/>
        <v>20.413728022381932</v>
      </c>
      <c r="I63" s="356">
        <v>4.63</v>
      </c>
      <c r="J63" s="357">
        <v>5.98</v>
      </c>
      <c r="K63" s="380">
        <v>13.61</v>
      </c>
      <c r="L63" s="357">
        <f t="shared" si="12"/>
        <v>2.3125</v>
      </c>
      <c r="M63" s="357">
        <f t="shared" si="13"/>
        <v>2.9889510074606447</v>
      </c>
      <c r="N63" s="389">
        <f t="shared" si="14"/>
        <v>6.8045760074606445</v>
      </c>
      <c r="O63" s="356">
        <v>6.6</v>
      </c>
      <c r="P63" s="357">
        <v>7.9</v>
      </c>
      <c r="Q63" s="358">
        <f t="shared" si="16"/>
        <v>18.79</v>
      </c>
      <c r="R63" s="359">
        <v>35</v>
      </c>
      <c r="S63" s="390"/>
      <c r="T63" s="361">
        <v>20</v>
      </c>
    </row>
    <row r="64" spans="2:20" ht="18">
      <c r="B64" s="348">
        <v>62</v>
      </c>
      <c r="C64" s="385" t="s">
        <v>52</v>
      </c>
      <c r="D64" s="391">
        <v>6.35</v>
      </c>
      <c r="E64" s="356">
        <v>30.7</v>
      </c>
      <c r="F64" s="356">
        <f t="shared" si="9"/>
        <v>4.7624999999999993</v>
      </c>
      <c r="G64" s="357">
        <f t="shared" si="10"/>
        <v>11.756190191235424</v>
      </c>
      <c r="H64" s="388">
        <f t="shared" si="11"/>
        <v>19.614315191235423</v>
      </c>
      <c r="I64" s="356">
        <v>3.1880000000000002</v>
      </c>
      <c r="J64" s="357">
        <v>7.84</v>
      </c>
      <c r="K64" s="380">
        <v>13.08</v>
      </c>
      <c r="L64" s="357">
        <f t="shared" si="12"/>
        <v>1.5874999999999999</v>
      </c>
      <c r="M64" s="357">
        <f t="shared" si="13"/>
        <v>3.9187300637451412</v>
      </c>
      <c r="N64" s="389">
        <f t="shared" si="14"/>
        <v>6.5381050637451406</v>
      </c>
      <c r="O64" s="356">
        <v>2.2999999999999998</v>
      </c>
      <c r="P64" s="357">
        <v>8.3000000000000007</v>
      </c>
      <c r="Q64" s="358">
        <f t="shared" si="16"/>
        <v>12.095000000000001</v>
      </c>
      <c r="R64" s="366"/>
      <c r="S64" s="390"/>
      <c r="T64" s="361">
        <v>10</v>
      </c>
    </row>
    <row r="65" spans="1:20" ht="18">
      <c r="B65" s="348">
        <v>63</v>
      </c>
      <c r="C65" s="385" t="s">
        <v>51</v>
      </c>
      <c r="D65" s="391">
        <v>13.05</v>
      </c>
      <c r="E65" s="356">
        <v>36.35</v>
      </c>
      <c r="F65" s="356">
        <f t="shared" si="9"/>
        <v>9.7875000000000014</v>
      </c>
      <c r="G65" s="357">
        <f t="shared" si="10"/>
        <v>14.483085500852365</v>
      </c>
      <c r="H65" s="388">
        <f t="shared" si="11"/>
        <v>30.632460500852368</v>
      </c>
      <c r="I65" s="356">
        <v>6.53</v>
      </c>
      <c r="J65" s="357">
        <v>9.66</v>
      </c>
      <c r="K65" s="380">
        <v>20.420000000000002</v>
      </c>
      <c r="L65" s="357">
        <f t="shared" si="12"/>
        <v>3.2625000000000002</v>
      </c>
      <c r="M65" s="357">
        <f t="shared" si="13"/>
        <v>4.8276951669507886</v>
      </c>
      <c r="N65" s="389">
        <f t="shared" si="14"/>
        <v>10.210820166950789</v>
      </c>
      <c r="O65" s="356">
        <v>6</v>
      </c>
      <c r="P65" s="357">
        <v>12.8</v>
      </c>
      <c r="Q65" s="358">
        <f t="shared" si="16"/>
        <v>22.7</v>
      </c>
      <c r="R65" s="366"/>
      <c r="S65" s="390"/>
      <c r="T65" s="361">
        <v>10</v>
      </c>
    </row>
    <row r="66" spans="1:20" ht="18">
      <c r="B66" s="348">
        <v>64</v>
      </c>
      <c r="C66" s="385" t="s">
        <v>50</v>
      </c>
      <c r="D66" s="391">
        <v>22.5</v>
      </c>
      <c r="E66" s="356">
        <v>24.4</v>
      </c>
      <c r="F66" s="356">
        <f t="shared" si="9"/>
        <v>16.875</v>
      </c>
      <c r="G66" s="357">
        <f t="shared" si="10"/>
        <v>12.446441509523915</v>
      </c>
      <c r="H66" s="388">
        <f t="shared" si="11"/>
        <v>40.290191509523915</v>
      </c>
      <c r="I66" s="356">
        <v>11.25</v>
      </c>
      <c r="J66" s="357">
        <v>8.3000000000000007</v>
      </c>
      <c r="K66" s="380">
        <v>26.86</v>
      </c>
      <c r="L66" s="357">
        <f t="shared" si="12"/>
        <v>5.625</v>
      </c>
      <c r="M66" s="357">
        <f t="shared" si="13"/>
        <v>4.1488138365079719</v>
      </c>
      <c r="N66" s="389">
        <f t="shared" si="14"/>
        <v>13.430063836507973</v>
      </c>
      <c r="O66" s="356">
        <v>14.9</v>
      </c>
      <c r="P66" s="357">
        <v>27.6</v>
      </c>
      <c r="Q66" s="358">
        <f t="shared" si="16"/>
        <v>52.185000000000002</v>
      </c>
      <c r="R66" s="366"/>
      <c r="S66" s="390"/>
      <c r="T66" s="361">
        <v>20</v>
      </c>
    </row>
    <row r="67" spans="1:20" ht="18">
      <c r="B67" s="348">
        <v>65</v>
      </c>
      <c r="C67" s="385" t="s">
        <v>49</v>
      </c>
      <c r="D67" s="398"/>
      <c r="E67" s="370"/>
      <c r="F67" s="370"/>
      <c r="G67" s="371"/>
      <c r="H67" s="371"/>
      <c r="I67" s="370"/>
      <c r="J67" s="371"/>
      <c r="K67" s="398"/>
      <c r="L67" s="371"/>
      <c r="M67" s="371"/>
      <c r="N67" s="394"/>
      <c r="O67" s="370"/>
      <c r="P67" s="371"/>
      <c r="Q67" s="372"/>
      <c r="R67" s="359">
        <v>30</v>
      </c>
      <c r="S67" s="390"/>
      <c r="T67" s="361">
        <v>15</v>
      </c>
    </row>
    <row r="68" spans="1:20" ht="18">
      <c r="B68" s="348">
        <v>66</v>
      </c>
      <c r="C68" s="385" t="s">
        <v>48</v>
      </c>
      <c r="D68" s="398"/>
      <c r="E68" s="370"/>
      <c r="F68" s="370"/>
      <c r="G68" s="371"/>
      <c r="H68" s="371"/>
      <c r="I68" s="370"/>
      <c r="J68" s="371"/>
      <c r="K68" s="398"/>
      <c r="L68" s="371"/>
      <c r="M68" s="371"/>
      <c r="N68" s="394"/>
      <c r="O68" s="356">
        <v>21.4</v>
      </c>
      <c r="P68" s="357">
        <v>24.4</v>
      </c>
      <c r="Q68" s="358">
        <f>(O68*1.65)+P68</f>
        <v>59.709999999999994</v>
      </c>
      <c r="R68" s="359">
        <v>35</v>
      </c>
      <c r="S68" s="390"/>
      <c r="T68" s="361">
        <v>25</v>
      </c>
    </row>
    <row r="69" spans="1:20" ht="18">
      <c r="B69" s="348">
        <v>67</v>
      </c>
      <c r="C69" s="385" t="s">
        <v>47</v>
      </c>
      <c r="D69" s="391">
        <v>19.600000000000001</v>
      </c>
      <c r="E69" s="356">
        <v>50.4</v>
      </c>
      <c r="F69" s="356">
        <f t="shared" ref="F69:F77" si="17">D69*0.75</f>
        <v>14.700000000000001</v>
      </c>
      <c r="G69" s="357">
        <f t="shared" ref="G69:G77" si="18">(SQRT(POWER(D69,2)+POWER(E69,2)))*0.375</f>
        <v>20.278868311619362</v>
      </c>
      <c r="H69" s="388">
        <f t="shared" ref="H69:H77" si="19">((D69*0.75)*1.65)+((SQRT(POWER(D69,2)+POWER(E69,2))*0.375))</f>
        <v>44.533868311619358</v>
      </c>
      <c r="I69" s="356">
        <v>9.8000000000000007</v>
      </c>
      <c r="J69" s="357">
        <v>13.5</v>
      </c>
      <c r="K69" s="380">
        <v>29.7</v>
      </c>
      <c r="L69" s="357">
        <f t="shared" ref="L69:L77" si="20">D69*0.25</f>
        <v>4.9000000000000004</v>
      </c>
      <c r="M69" s="357">
        <f t="shared" ref="M69:M77" si="21">(SQRT(POWER(D69,2)+POWER(E69,2)))*0.125</f>
        <v>6.7596227705397878</v>
      </c>
      <c r="N69" s="389">
        <f t="shared" ref="N69:N77" si="22">((D69*0.25)*1.65)+((SQRT(POWER(D69,2)+POWER(E69,2))*0.125))</f>
        <v>14.84462277053979</v>
      </c>
      <c r="O69" s="356">
        <v>10</v>
      </c>
      <c r="P69" s="357">
        <v>16.8</v>
      </c>
      <c r="Q69" s="358">
        <f>(O69*1.65)+P69</f>
        <v>33.299999999999997</v>
      </c>
      <c r="R69" s="366"/>
      <c r="S69" s="390"/>
      <c r="T69" s="361">
        <v>20</v>
      </c>
    </row>
    <row r="70" spans="1:20" ht="18">
      <c r="B70" s="348">
        <v>68</v>
      </c>
      <c r="C70" s="385" t="s">
        <v>45</v>
      </c>
      <c r="D70" s="391">
        <v>15.2</v>
      </c>
      <c r="E70" s="356">
        <v>38.1</v>
      </c>
      <c r="F70" s="356">
        <f t="shared" si="17"/>
        <v>11.399999999999999</v>
      </c>
      <c r="G70" s="357">
        <f t="shared" si="18"/>
        <v>15.382543880971053</v>
      </c>
      <c r="H70" s="388">
        <f t="shared" si="19"/>
        <v>34.192543880971044</v>
      </c>
      <c r="I70" s="356">
        <v>7.6</v>
      </c>
      <c r="J70" s="357">
        <v>10.26</v>
      </c>
      <c r="K70" s="380">
        <v>22.8</v>
      </c>
      <c r="L70" s="357">
        <f t="shared" si="20"/>
        <v>3.8</v>
      </c>
      <c r="M70" s="357">
        <f t="shared" si="21"/>
        <v>5.1275146269903509</v>
      </c>
      <c r="N70" s="389">
        <f t="shared" si="22"/>
        <v>11.39751462699035</v>
      </c>
      <c r="O70" s="356">
        <v>14.3</v>
      </c>
      <c r="P70" s="357">
        <v>17.100000000000001</v>
      </c>
      <c r="Q70" s="358">
        <f>(O70*1.65)+P70</f>
        <v>40.695</v>
      </c>
      <c r="R70" s="359">
        <v>30</v>
      </c>
      <c r="S70" s="360">
        <v>25</v>
      </c>
      <c r="T70" s="361">
        <v>15</v>
      </c>
    </row>
    <row r="71" spans="1:20" ht="18">
      <c r="B71" s="348">
        <v>69</v>
      </c>
      <c r="C71" s="385" t="s">
        <v>147</v>
      </c>
      <c r="D71" s="391">
        <v>29.4</v>
      </c>
      <c r="E71" s="356">
        <v>40.1</v>
      </c>
      <c r="F71" s="356">
        <f t="shared" si="17"/>
        <v>22.049999999999997</v>
      </c>
      <c r="G71" s="357">
        <f t="shared" si="18"/>
        <v>18.646099625658984</v>
      </c>
      <c r="H71" s="388">
        <f t="shared" si="19"/>
        <v>55.028599625658977</v>
      </c>
      <c r="I71" s="356">
        <v>14.7</v>
      </c>
      <c r="J71" s="357">
        <v>12.4</v>
      </c>
      <c r="K71" s="380">
        <v>36.700000000000003</v>
      </c>
      <c r="L71" s="357">
        <f t="shared" si="20"/>
        <v>7.35</v>
      </c>
      <c r="M71" s="357">
        <f t="shared" si="21"/>
        <v>6.2153665418863273</v>
      </c>
      <c r="N71" s="389">
        <f t="shared" si="22"/>
        <v>18.342866541886327</v>
      </c>
      <c r="O71" s="356">
        <v>20.100000000000001</v>
      </c>
      <c r="P71" s="357">
        <v>18.899999999999999</v>
      </c>
      <c r="Q71" s="358">
        <f>(O71*1.65)+P71</f>
        <v>52.064999999999998</v>
      </c>
      <c r="R71" s="399"/>
      <c r="S71" s="400"/>
      <c r="T71" s="361">
        <v>15</v>
      </c>
    </row>
    <row r="72" spans="1:20" ht="18">
      <c r="B72" s="348">
        <v>70</v>
      </c>
      <c r="C72" s="385" t="s">
        <v>44</v>
      </c>
      <c r="D72" s="391">
        <v>12.2</v>
      </c>
      <c r="E72" s="356">
        <v>45.6</v>
      </c>
      <c r="F72" s="356">
        <f t="shared" si="17"/>
        <v>9.1499999999999986</v>
      </c>
      <c r="G72" s="357">
        <f t="shared" si="18"/>
        <v>17.701430026978048</v>
      </c>
      <c r="H72" s="388">
        <f t="shared" si="19"/>
        <v>32.798930026978041</v>
      </c>
      <c r="I72" s="356">
        <v>6.1</v>
      </c>
      <c r="J72" s="357">
        <v>11.8</v>
      </c>
      <c r="K72" s="380">
        <v>21.9</v>
      </c>
      <c r="L72" s="357">
        <f t="shared" si="20"/>
        <v>3.05</v>
      </c>
      <c r="M72" s="357">
        <f t="shared" si="21"/>
        <v>5.9004766756593492</v>
      </c>
      <c r="N72" s="389">
        <f t="shared" si="22"/>
        <v>10.932976675659349</v>
      </c>
      <c r="O72" s="370"/>
      <c r="P72" s="371"/>
      <c r="Q72" s="372"/>
      <c r="R72" s="359">
        <v>24</v>
      </c>
      <c r="S72" s="390"/>
      <c r="T72" s="361">
        <v>20</v>
      </c>
    </row>
    <row r="73" spans="1:20" ht="18">
      <c r="B73" s="348">
        <v>71</v>
      </c>
      <c r="C73" s="385" t="s">
        <v>43</v>
      </c>
      <c r="D73" s="391">
        <v>24.7</v>
      </c>
      <c r="E73" s="356">
        <v>54.6</v>
      </c>
      <c r="F73" s="356">
        <f t="shared" si="17"/>
        <v>18.524999999999999</v>
      </c>
      <c r="G73" s="357">
        <f t="shared" si="18"/>
        <v>22.472639614651413</v>
      </c>
      <c r="H73" s="388">
        <f t="shared" si="19"/>
        <v>53.03888961465141</v>
      </c>
      <c r="I73" s="356">
        <v>12.4</v>
      </c>
      <c r="J73" s="357">
        <v>15</v>
      </c>
      <c r="K73" s="380">
        <v>35.4</v>
      </c>
      <c r="L73" s="357">
        <f t="shared" si="20"/>
        <v>6.1749999999999998</v>
      </c>
      <c r="M73" s="357">
        <f t="shared" si="21"/>
        <v>7.4908798715504705</v>
      </c>
      <c r="N73" s="389">
        <f t="shared" si="22"/>
        <v>17.679629871550468</v>
      </c>
      <c r="O73" s="356">
        <v>24.7</v>
      </c>
      <c r="P73" s="357">
        <v>25.2</v>
      </c>
      <c r="Q73" s="358">
        <f>(O73*1.65)+P73</f>
        <v>65.954999999999998</v>
      </c>
      <c r="R73" s="366"/>
      <c r="S73" s="390"/>
      <c r="T73" s="361">
        <v>20</v>
      </c>
    </row>
    <row r="74" spans="1:20" ht="18">
      <c r="B74" s="348">
        <v>72</v>
      </c>
      <c r="C74" s="385" t="s">
        <v>42</v>
      </c>
      <c r="D74" s="391">
        <v>6.1</v>
      </c>
      <c r="E74" s="356">
        <v>62.9</v>
      </c>
      <c r="F74" s="356">
        <f t="shared" si="17"/>
        <v>4.5749999999999993</v>
      </c>
      <c r="G74" s="357">
        <f t="shared" si="18"/>
        <v>23.698160529880795</v>
      </c>
      <c r="H74" s="388">
        <f t="shared" si="19"/>
        <v>31.246910529880793</v>
      </c>
      <c r="I74" s="356">
        <v>3.1</v>
      </c>
      <c r="J74" s="357">
        <v>15.8</v>
      </c>
      <c r="K74" s="380">
        <v>20.8</v>
      </c>
      <c r="L74" s="357">
        <f t="shared" si="20"/>
        <v>1.5249999999999999</v>
      </c>
      <c r="M74" s="357">
        <f t="shared" si="21"/>
        <v>7.8993868432935983</v>
      </c>
      <c r="N74" s="389">
        <f t="shared" si="22"/>
        <v>10.415636843293598</v>
      </c>
      <c r="O74" s="356">
        <v>3.9</v>
      </c>
      <c r="P74" s="357">
        <v>12.3</v>
      </c>
      <c r="Q74" s="358">
        <f>(O74*1.65)+P74</f>
        <v>18.734999999999999</v>
      </c>
      <c r="R74" s="366"/>
      <c r="S74" s="390"/>
      <c r="T74" s="361">
        <v>15</v>
      </c>
    </row>
    <row r="75" spans="1:20" ht="18">
      <c r="B75" s="348">
        <v>73</v>
      </c>
      <c r="C75" s="385" t="s">
        <v>41</v>
      </c>
      <c r="D75" s="391">
        <v>16</v>
      </c>
      <c r="E75" s="356">
        <v>130.5</v>
      </c>
      <c r="F75" s="356">
        <f t="shared" si="17"/>
        <v>12</v>
      </c>
      <c r="G75" s="357">
        <f t="shared" si="18"/>
        <v>49.303944124684392</v>
      </c>
      <c r="H75" s="388">
        <f t="shared" si="19"/>
        <v>69.103944124684389</v>
      </c>
      <c r="I75" s="356">
        <v>7.98</v>
      </c>
      <c r="J75" s="357">
        <v>32.869999999999997</v>
      </c>
      <c r="K75" s="380">
        <v>46.03</v>
      </c>
      <c r="L75" s="357">
        <f t="shared" si="20"/>
        <v>4</v>
      </c>
      <c r="M75" s="357">
        <f t="shared" si="21"/>
        <v>16.434648041561463</v>
      </c>
      <c r="N75" s="389">
        <f t="shared" si="22"/>
        <v>23.034648041561461</v>
      </c>
      <c r="O75" s="370"/>
      <c r="P75" s="371"/>
      <c r="Q75" s="372"/>
      <c r="R75" s="359">
        <v>27</v>
      </c>
      <c r="S75" s="390"/>
      <c r="T75" s="361">
        <v>15</v>
      </c>
    </row>
    <row r="76" spans="1:20" ht="18">
      <c r="B76" s="348">
        <v>74</v>
      </c>
      <c r="C76" s="385" t="s">
        <v>40</v>
      </c>
      <c r="D76" s="391">
        <v>12.7</v>
      </c>
      <c r="E76" s="356">
        <v>55.6</v>
      </c>
      <c r="F76" s="356">
        <f t="shared" si="17"/>
        <v>9.5249999999999986</v>
      </c>
      <c r="G76" s="357">
        <f t="shared" si="18"/>
        <v>21.387003208724686</v>
      </c>
      <c r="H76" s="388">
        <f t="shared" si="19"/>
        <v>37.103253208724681</v>
      </c>
      <c r="I76" s="356">
        <v>6.4</v>
      </c>
      <c r="J76" s="357">
        <v>14.3</v>
      </c>
      <c r="K76" s="380">
        <v>24.7</v>
      </c>
      <c r="L76" s="357">
        <f t="shared" si="20"/>
        <v>3.1749999999999998</v>
      </c>
      <c r="M76" s="357">
        <f t="shared" si="21"/>
        <v>7.1290010695748949</v>
      </c>
      <c r="N76" s="389">
        <f t="shared" si="22"/>
        <v>12.367751069574894</v>
      </c>
      <c r="O76" s="356">
        <v>7.3</v>
      </c>
      <c r="P76" s="357">
        <v>20</v>
      </c>
      <c r="Q76" s="358">
        <f>(O76*1.65)+P76</f>
        <v>32.045000000000002</v>
      </c>
      <c r="R76" s="359">
        <v>24</v>
      </c>
      <c r="S76" s="390"/>
      <c r="T76" s="361">
        <v>20</v>
      </c>
    </row>
    <row r="77" spans="1:20" ht="18">
      <c r="B77" s="348">
        <v>75</v>
      </c>
      <c r="C77" s="385" t="s">
        <v>39</v>
      </c>
      <c r="D77" s="391">
        <v>18.100000000000001</v>
      </c>
      <c r="E77" s="356">
        <v>72.400000000000006</v>
      </c>
      <c r="F77" s="356">
        <f t="shared" si="17"/>
        <v>13.575000000000001</v>
      </c>
      <c r="G77" s="357">
        <f t="shared" si="18"/>
        <v>27.985579433879874</v>
      </c>
      <c r="H77" s="388">
        <f t="shared" si="19"/>
        <v>50.38432943387987</v>
      </c>
      <c r="I77" s="356">
        <v>9.1</v>
      </c>
      <c r="J77" s="357">
        <v>18.7</v>
      </c>
      <c r="K77" s="380">
        <v>33.6</v>
      </c>
      <c r="L77" s="357">
        <f t="shared" si="20"/>
        <v>4.5250000000000004</v>
      </c>
      <c r="M77" s="357">
        <f t="shared" si="21"/>
        <v>9.3285264779599579</v>
      </c>
      <c r="N77" s="389">
        <f t="shared" si="22"/>
        <v>16.794776477959957</v>
      </c>
      <c r="O77" s="370"/>
      <c r="P77" s="371"/>
      <c r="Q77" s="372"/>
      <c r="R77" s="359">
        <v>25</v>
      </c>
      <c r="S77" s="390"/>
      <c r="T77" s="361">
        <v>15</v>
      </c>
    </row>
    <row r="78" spans="1:20" ht="18">
      <c r="A78" s="330"/>
      <c r="B78" s="348">
        <v>76</v>
      </c>
      <c r="C78" s="385" t="s">
        <v>148</v>
      </c>
      <c r="D78" s="401"/>
      <c r="E78" s="401"/>
      <c r="F78" s="401"/>
      <c r="G78" s="401"/>
      <c r="H78" s="401"/>
      <c r="I78" s="402"/>
      <c r="J78" s="403"/>
      <c r="K78" s="404"/>
      <c r="L78" s="401"/>
      <c r="M78" s="401"/>
      <c r="N78" s="401"/>
      <c r="O78" s="402"/>
      <c r="P78" s="403"/>
      <c r="Q78" s="383"/>
      <c r="R78" s="366"/>
      <c r="S78" s="366"/>
      <c r="T78" s="361">
        <v>15</v>
      </c>
    </row>
    <row r="79" spans="1:20" ht="18">
      <c r="B79" s="348">
        <v>77</v>
      </c>
      <c r="C79" s="373" t="s">
        <v>36</v>
      </c>
      <c r="D79" s="401"/>
      <c r="E79" s="401"/>
      <c r="F79" s="401"/>
      <c r="G79" s="401"/>
      <c r="H79" s="401"/>
      <c r="I79" s="402"/>
      <c r="J79" s="403"/>
      <c r="K79" s="404"/>
      <c r="L79" s="401"/>
      <c r="M79" s="401"/>
      <c r="N79" s="401"/>
      <c r="O79" s="402"/>
      <c r="P79" s="403"/>
      <c r="Q79" s="383"/>
      <c r="R79" s="366"/>
      <c r="S79" s="366"/>
      <c r="T79" s="361">
        <v>10</v>
      </c>
    </row>
    <row r="80" spans="1:20" ht="18">
      <c r="B80" s="348">
        <v>78</v>
      </c>
      <c r="C80" s="385" t="s">
        <v>38</v>
      </c>
      <c r="D80" s="391">
        <v>22.2</v>
      </c>
      <c r="E80" s="356">
        <v>31.1</v>
      </c>
      <c r="F80" s="356">
        <f>D80*0.75</f>
        <v>16.649999999999999</v>
      </c>
      <c r="G80" s="357">
        <f>(SQRT(POWER(D80,2)+POWER(E80,2)))*0.375</f>
        <v>14.328975233770208</v>
      </c>
      <c r="H80" s="388">
        <f>((D80*0.75)*1.65)+((SQRT(POWER(D80,2)+POWER(E80,2))*0.375))</f>
        <v>41.801475233770205</v>
      </c>
      <c r="I80" s="356">
        <v>11.1</v>
      </c>
      <c r="J80" s="357">
        <v>9.6</v>
      </c>
      <c r="K80" s="380">
        <v>27.9</v>
      </c>
      <c r="L80" s="357">
        <f>D80*0.25</f>
        <v>5.55</v>
      </c>
      <c r="M80" s="357">
        <f>(SQRT(POWER(D80,2)+POWER(E80,2)))*0.125</f>
        <v>4.7763250779234028</v>
      </c>
      <c r="N80" s="389">
        <f>((D80*0.25)*1.65)+((SQRT(POWER(D80,2)+POWER(E80,2))*0.125))</f>
        <v>13.933825077923402</v>
      </c>
      <c r="O80" s="370"/>
      <c r="P80" s="371"/>
      <c r="Q80" s="372"/>
      <c r="R80" s="366"/>
      <c r="S80" s="390"/>
      <c r="T80" s="366"/>
    </row>
    <row r="81" spans="2:20" ht="18">
      <c r="B81" s="348">
        <v>79</v>
      </c>
      <c r="C81" s="385" t="s">
        <v>35</v>
      </c>
      <c r="D81" s="391">
        <v>24</v>
      </c>
      <c r="E81" s="356">
        <v>73</v>
      </c>
      <c r="F81" s="356">
        <f>D81*0.75</f>
        <v>18</v>
      </c>
      <c r="G81" s="357">
        <f>(SQRT(POWER(D81,2)+POWER(E81,2)))*0.375</f>
        <v>28.816499180157191</v>
      </c>
      <c r="H81" s="388">
        <f>((D81*0.75)*1.65)+((SQRT(POWER(D81,2)+POWER(E81,2))*0.375))</f>
        <v>58.51649918015719</v>
      </c>
      <c r="I81" s="356">
        <v>12</v>
      </c>
      <c r="J81" s="357">
        <v>19.2</v>
      </c>
      <c r="K81" s="380">
        <v>39</v>
      </c>
      <c r="L81" s="357">
        <f>D81*0.25</f>
        <v>6</v>
      </c>
      <c r="M81" s="357">
        <f>(SQRT(POWER(D81,2)+POWER(E81,2)))*0.125</f>
        <v>9.6054997267190636</v>
      </c>
      <c r="N81" s="389">
        <f>((D81*0.25)*1.65)+((SQRT(POWER(D81,2)+POWER(E81,2))*0.125))</f>
        <v>19.505499726719062</v>
      </c>
      <c r="O81" s="370"/>
      <c r="P81" s="371"/>
      <c r="Q81" s="392"/>
      <c r="R81" s="366"/>
      <c r="S81" s="390"/>
      <c r="T81" s="361">
        <v>30</v>
      </c>
    </row>
    <row r="82" spans="2:20" ht="18">
      <c r="B82" s="348">
        <v>80</v>
      </c>
      <c r="C82" s="385" t="s">
        <v>34</v>
      </c>
      <c r="D82" s="391">
        <v>14.2</v>
      </c>
      <c r="E82" s="356">
        <v>15</v>
      </c>
      <c r="F82" s="356">
        <f>D82*0.75</f>
        <v>10.649999999999999</v>
      </c>
      <c r="G82" s="357">
        <f>(SQRT(POWER(D82,2)+POWER(E82,2)))*0.375</f>
        <v>7.7457246271733675</v>
      </c>
      <c r="H82" s="388">
        <f>((D82*0.75)*1.65)+((SQRT(POWER(D82,2)+POWER(E82,2))*0.375))</f>
        <v>25.318224627173365</v>
      </c>
      <c r="I82" s="356">
        <v>7.1</v>
      </c>
      <c r="J82" s="357">
        <v>5.2</v>
      </c>
      <c r="K82" s="380">
        <v>16.899999999999999</v>
      </c>
      <c r="L82" s="357">
        <f>D82*0.25</f>
        <v>3.55</v>
      </c>
      <c r="M82" s="357">
        <f>(SQRT(POWER(D82,2)+POWER(E82,2)))*0.125</f>
        <v>2.5819082090577892</v>
      </c>
      <c r="N82" s="389">
        <f>((D82*0.25)*1.65)+((SQRT(POWER(D82,2)+POWER(E82,2))*0.125))</f>
        <v>8.4394082090577882</v>
      </c>
      <c r="O82" s="356">
        <v>8.8000000000000007</v>
      </c>
      <c r="P82" s="357">
        <v>7.5</v>
      </c>
      <c r="Q82" s="358">
        <f>(O82*1.65)+P82</f>
        <v>22.02</v>
      </c>
      <c r="R82" s="359">
        <v>25</v>
      </c>
      <c r="S82" s="390"/>
      <c r="T82" s="361">
        <v>15</v>
      </c>
    </row>
    <row r="83" spans="2:20" ht="18">
      <c r="B83" s="348">
        <v>81</v>
      </c>
      <c r="C83" s="373" t="s">
        <v>33</v>
      </c>
      <c r="D83" s="405"/>
      <c r="E83" s="405"/>
      <c r="F83" s="405"/>
      <c r="G83" s="405"/>
      <c r="H83" s="405"/>
      <c r="I83" s="406"/>
      <c r="J83" s="407"/>
      <c r="K83" s="408"/>
      <c r="L83" s="405"/>
      <c r="M83" s="405"/>
      <c r="N83" s="405"/>
      <c r="O83" s="406"/>
      <c r="P83" s="407"/>
      <c r="Q83" s="409"/>
      <c r="R83" s="399"/>
      <c r="S83" s="399"/>
      <c r="T83" s="361">
        <v>20</v>
      </c>
    </row>
    <row r="84" spans="2:20" ht="18">
      <c r="B84" s="348">
        <v>82</v>
      </c>
      <c r="C84" s="385" t="s">
        <v>32</v>
      </c>
      <c r="D84" s="391">
        <v>21.1</v>
      </c>
      <c r="E84" s="356">
        <v>58.3</v>
      </c>
      <c r="F84" s="356">
        <f>D84*0.75</f>
        <v>15.825000000000001</v>
      </c>
      <c r="G84" s="357">
        <f>(SQRT(POWER(D84,2)+POWER(E84,2)))*0.375</f>
        <v>23.250302417388035</v>
      </c>
      <c r="H84" s="410">
        <f>((D84*0.75)*1.65)+((SQRT(POWER(D84,2)+POWER(E84,2))*0.375))</f>
        <v>49.36155241738804</v>
      </c>
      <c r="I84" s="356">
        <v>10.6</v>
      </c>
      <c r="J84" s="357">
        <v>15.5</v>
      </c>
      <c r="K84" s="380">
        <v>32.9</v>
      </c>
      <c r="L84" s="357">
        <f>D84*0.25</f>
        <v>5.2750000000000004</v>
      </c>
      <c r="M84" s="357">
        <f>(SQRT(POWER(D84,2)+POWER(E84,2)))*0.125</f>
        <v>7.7501008057960119</v>
      </c>
      <c r="N84" s="389">
        <f>((D84*0.25)*1.65)+((SQRT(POWER(D84,2)+POWER(E84,2))*0.125))</f>
        <v>16.453850805796012</v>
      </c>
      <c r="O84" s="356">
        <v>14.5</v>
      </c>
      <c r="P84" s="357">
        <v>20.100000000000001</v>
      </c>
      <c r="Q84" s="358">
        <f>(O84*1.65)+P84</f>
        <v>44.024999999999999</v>
      </c>
      <c r="R84" s="366"/>
      <c r="S84" s="390"/>
      <c r="T84" s="361">
        <v>25</v>
      </c>
    </row>
    <row r="85" spans="2:20" ht="18">
      <c r="B85" s="348">
        <v>83</v>
      </c>
      <c r="C85" s="385" t="s">
        <v>31</v>
      </c>
      <c r="D85" s="391">
        <v>16.600000000000001</v>
      </c>
      <c r="E85" s="356">
        <v>23.2</v>
      </c>
      <c r="F85" s="356">
        <f>D85*0.75</f>
        <v>12.450000000000001</v>
      </c>
      <c r="G85" s="357">
        <f>(SQRT(POWER(D85,2)+POWER(E85,2)))*0.375</f>
        <v>10.697692508200074</v>
      </c>
      <c r="H85" s="410">
        <f>((D85*0.75)*1.65)+((SQRT(POWER(D85,2)+POWER(E85,2))*0.375))</f>
        <v>31.240192508200074</v>
      </c>
      <c r="I85" s="356">
        <v>8.3000000000000007</v>
      </c>
      <c r="J85" s="357">
        <v>7.1</v>
      </c>
      <c r="K85" s="380">
        <v>20.8</v>
      </c>
      <c r="L85" s="357">
        <f>D85*0.25</f>
        <v>4.1500000000000004</v>
      </c>
      <c r="M85" s="357">
        <f>(SQRT(POWER(D85,2)+POWER(E85,2)))*0.125</f>
        <v>3.5658975027333581</v>
      </c>
      <c r="N85" s="389">
        <f>((D85*0.25)*1.65)+((SQRT(POWER(D85,2)+POWER(E85,2))*0.125))</f>
        <v>10.413397502733359</v>
      </c>
      <c r="O85" s="356">
        <v>6.4</v>
      </c>
      <c r="P85" s="357">
        <v>6.1</v>
      </c>
      <c r="Q85" s="358">
        <f>(O85*1.65)+P85</f>
        <v>16.66</v>
      </c>
      <c r="R85" s="366"/>
      <c r="S85" s="390"/>
      <c r="T85" s="361">
        <v>10</v>
      </c>
    </row>
    <row r="86" spans="2:20" ht="18">
      <c r="B86" s="348">
        <v>84</v>
      </c>
      <c r="C86" s="385" t="s">
        <v>28</v>
      </c>
      <c r="D86" s="411"/>
      <c r="E86" s="411"/>
      <c r="F86" s="411"/>
      <c r="G86" s="411"/>
      <c r="H86" s="411"/>
      <c r="I86" s="412"/>
      <c r="J86" s="413"/>
      <c r="K86" s="414"/>
      <c r="L86" s="411"/>
      <c r="M86" s="411"/>
      <c r="N86" s="411"/>
      <c r="O86" s="412"/>
      <c r="P86" s="413"/>
      <c r="Q86" s="415"/>
      <c r="R86" s="416"/>
      <c r="S86" s="416"/>
      <c r="T86" s="361">
        <v>20</v>
      </c>
    </row>
    <row r="87" spans="2:20" ht="18">
      <c r="B87" s="348">
        <v>85</v>
      </c>
      <c r="C87" s="373" t="s">
        <v>29</v>
      </c>
      <c r="D87" s="411"/>
      <c r="E87" s="411"/>
      <c r="F87" s="411"/>
      <c r="G87" s="411"/>
      <c r="H87" s="411"/>
      <c r="I87" s="412"/>
      <c r="J87" s="413"/>
      <c r="K87" s="414"/>
      <c r="L87" s="411"/>
      <c r="M87" s="411"/>
      <c r="N87" s="411"/>
      <c r="O87" s="412"/>
      <c r="P87" s="413"/>
      <c r="Q87" s="415"/>
      <c r="R87" s="416"/>
      <c r="S87" s="416"/>
      <c r="T87" s="361">
        <v>20</v>
      </c>
    </row>
    <row r="88" spans="2:20" ht="18">
      <c r="B88" s="348">
        <v>86</v>
      </c>
      <c r="C88" s="373" t="s">
        <v>30</v>
      </c>
      <c r="D88" s="405"/>
      <c r="E88" s="405"/>
      <c r="F88" s="405"/>
      <c r="G88" s="405"/>
      <c r="H88" s="405"/>
      <c r="I88" s="406"/>
      <c r="J88" s="407"/>
      <c r="K88" s="408"/>
      <c r="L88" s="405"/>
      <c r="M88" s="405"/>
      <c r="N88" s="405"/>
      <c r="O88" s="406"/>
      <c r="P88" s="407"/>
      <c r="Q88" s="409"/>
      <c r="R88" s="399"/>
      <c r="S88" s="399"/>
      <c r="T88" s="361">
        <v>10</v>
      </c>
    </row>
    <row r="89" spans="2:20" ht="18">
      <c r="B89" s="348">
        <v>87</v>
      </c>
      <c r="C89" s="385" t="s">
        <v>27</v>
      </c>
      <c r="D89" s="391">
        <v>25.9</v>
      </c>
      <c r="E89" s="356">
        <v>23.8</v>
      </c>
      <c r="F89" s="356">
        <f>D89*0.75</f>
        <v>19.424999999999997</v>
      </c>
      <c r="G89" s="357">
        <f>(SQRT(POWER(D89,2)+POWER(E89,2)))*0.375</f>
        <v>13.190461752721168</v>
      </c>
      <c r="H89" s="388">
        <f>((D89*0.75)*1.65)+((SQRT(POWER(D89,2)+POWER(E89,2))*0.375))</f>
        <v>45.241711752721166</v>
      </c>
      <c r="I89" s="356">
        <v>13</v>
      </c>
      <c r="J89" s="357">
        <v>8.8000000000000007</v>
      </c>
      <c r="K89" s="380">
        <v>30.2</v>
      </c>
      <c r="L89" s="357">
        <f>D89*0.25</f>
        <v>6.4749999999999996</v>
      </c>
      <c r="M89" s="357">
        <f>(SQRT(POWER(D89,2)+POWER(E89,2)))*0.125</f>
        <v>4.3968205842403894</v>
      </c>
      <c r="N89" s="389">
        <f>((D89*0.25)*1.65)+((SQRT(POWER(D89,2)+POWER(E89,2))*0.125))</f>
        <v>15.080570584240387</v>
      </c>
      <c r="O89" s="370"/>
      <c r="P89" s="371"/>
      <c r="Q89" s="372"/>
      <c r="R89" s="366"/>
      <c r="S89" s="390"/>
      <c r="T89" s="361">
        <v>25</v>
      </c>
    </row>
    <row r="90" spans="2:20" ht="18">
      <c r="B90" s="348">
        <v>88</v>
      </c>
      <c r="C90" s="385" t="s">
        <v>26</v>
      </c>
      <c r="D90" s="417">
        <v>6.35</v>
      </c>
      <c r="E90" s="356">
        <v>30.9</v>
      </c>
      <c r="F90" s="356">
        <f>D90*0.75</f>
        <v>4.7624999999999993</v>
      </c>
      <c r="G90" s="357">
        <f>(SQRT(POWER(D90,2)+POWER(E90,2)))*0.375</f>
        <v>11.829645295295204</v>
      </c>
      <c r="H90" s="388">
        <f>((D90*0.75)*1.65)+((SQRT(POWER(D90,2)+POWER(E90,2))*0.375))</f>
        <v>19.687770295295202</v>
      </c>
      <c r="I90" s="356">
        <v>3.18</v>
      </c>
      <c r="J90" s="357">
        <v>7.89</v>
      </c>
      <c r="K90" s="380">
        <v>13.13</v>
      </c>
      <c r="L90" s="357">
        <f>D90*0.25</f>
        <v>1.5874999999999999</v>
      </c>
      <c r="M90" s="357">
        <f>(SQRT(POWER(D90,2)+POWER(E90,2)))*0.125</f>
        <v>3.9432150984317351</v>
      </c>
      <c r="N90" s="389">
        <f>((D90*0.25)*1.65)+((SQRT(POWER(D90,2)+POWER(E90,2))*0.125))</f>
        <v>6.5625900984317349</v>
      </c>
      <c r="O90" s="370"/>
      <c r="P90" s="371"/>
      <c r="Q90" s="372"/>
      <c r="R90" s="366"/>
      <c r="S90" s="390"/>
      <c r="T90" s="366"/>
    </row>
    <row r="91" spans="2:20" ht="18">
      <c r="B91" s="348">
        <v>89</v>
      </c>
      <c r="C91" s="373" t="s">
        <v>25</v>
      </c>
      <c r="D91" s="405"/>
      <c r="E91" s="405"/>
      <c r="F91" s="405"/>
      <c r="G91" s="405"/>
      <c r="H91" s="405"/>
      <c r="I91" s="406"/>
      <c r="J91" s="407"/>
      <c r="K91" s="408"/>
      <c r="L91" s="405"/>
      <c r="M91" s="405"/>
      <c r="N91" s="405"/>
      <c r="O91" s="406"/>
      <c r="P91" s="407"/>
      <c r="Q91" s="409"/>
      <c r="R91" s="399"/>
      <c r="S91" s="399"/>
      <c r="T91" s="361">
        <v>15</v>
      </c>
    </row>
    <row r="92" spans="2:20" ht="18">
      <c r="B92" s="348">
        <v>90</v>
      </c>
      <c r="C92" s="385" t="s">
        <v>23</v>
      </c>
      <c r="D92" s="391">
        <v>7.4</v>
      </c>
      <c r="E92" s="356">
        <v>57.3</v>
      </c>
      <c r="F92" s="356">
        <f>D92*0.75</f>
        <v>5.5500000000000007</v>
      </c>
      <c r="G92" s="357">
        <f>(SQRT(POWER(D92,2)+POWER(E92,2)))*0.375</f>
        <v>21.665947504090376</v>
      </c>
      <c r="H92" s="410">
        <f>((D92*0.75)*1.65)+((SQRT(POWER(D92,2)+POWER(E92,2))*0.375))</f>
        <v>30.823447504090375</v>
      </c>
      <c r="I92" s="356">
        <v>3.7</v>
      </c>
      <c r="J92" s="357">
        <v>14.4</v>
      </c>
      <c r="K92" s="380">
        <v>20.5</v>
      </c>
      <c r="L92" s="357">
        <f>D92*0.25</f>
        <v>1.85</v>
      </c>
      <c r="M92" s="357">
        <f>(SQRT(POWER(D92,2)+POWER(E92,2)))*0.125</f>
        <v>7.221982501363458</v>
      </c>
      <c r="N92" s="389">
        <f>((D92*0.25)*1.65)+((SQRT(POWER(D92,2)+POWER(E92,2))*0.125))</f>
        <v>10.274482501363458</v>
      </c>
      <c r="O92" s="370"/>
      <c r="P92" s="371"/>
      <c r="Q92" s="372"/>
      <c r="R92" s="366"/>
      <c r="S92" s="390"/>
      <c r="T92" s="366"/>
    </row>
    <row r="93" spans="2:20" ht="18">
      <c r="B93" s="348">
        <v>91</v>
      </c>
      <c r="C93" s="373" t="s">
        <v>24</v>
      </c>
      <c r="D93" s="401"/>
      <c r="E93" s="401"/>
      <c r="F93" s="401"/>
      <c r="G93" s="401"/>
      <c r="H93" s="401"/>
      <c r="I93" s="402"/>
      <c r="J93" s="403"/>
      <c r="K93" s="404"/>
      <c r="L93" s="401"/>
      <c r="M93" s="401"/>
      <c r="N93" s="401"/>
      <c r="O93" s="402"/>
      <c r="P93" s="403"/>
      <c r="Q93" s="383"/>
      <c r="R93" s="366"/>
      <c r="S93" s="366"/>
      <c r="T93" s="361">
        <v>10</v>
      </c>
    </row>
    <row r="94" spans="2:20" ht="18">
      <c r="B94" s="348">
        <v>92</v>
      </c>
      <c r="C94" s="385" t="s">
        <v>149</v>
      </c>
      <c r="D94" s="391">
        <v>14.6</v>
      </c>
      <c r="E94" s="356">
        <v>45.4</v>
      </c>
      <c r="F94" s="356">
        <f>D94*0.75</f>
        <v>10.95</v>
      </c>
      <c r="G94" s="357">
        <f>(SQRT(POWER(D94,2)+POWER(E94,2)))*0.375</f>
        <v>17.883686700454131</v>
      </c>
      <c r="H94" s="388">
        <f>((D94*0.75)*1.65)+((SQRT(POWER(D94,2)+POWER(E94,2))*0.375))</f>
        <v>35.95118670045413</v>
      </c>
      <c r="I94" s="356">
        <v>7.3</v>
      </c>
      <c r="J94" s="357">
        <v>11.9</v>
      </c>
      <c r="K94" s="380">
        <v>24</v>
      </c>
      <c r="L94" s="357">
        <f>D94*0.25</f>
        <v>3.65</v>
      </c>
      <c r="M94" s="357">
        <f>(SQRT(POWER(D94,2)+POWER(E94,2)))*0.125</f>
        <v>5.9612289001513767</v>
      </c>
      <c r="N94" s="389">
        <f>((D94*0.25)*1.65)+((SQRT(POWER(D94,2)+POWER(E94,2))*0.125))</f>
        <v>11.983728900151377</v>
      </c>
      <c r="O94" s="370"/>
      <c r="P94" s="371"/>
      <c r="Q94" s="372"/>
      <c r="R94" s="366"/>
      <c r="S94" s="390"/>
      <c r="T94" s="361">
        <v>15</v>
      </c>
    </row>
    <row r="95" spans="2:20" ht="18">
      <c r="B95" s="348">
        <v>93</v>
      </c>
      <c r="C95" s="418" t="s">
        <v>150</v>
      </c>
      <c r="D95" s="391">
        <v>5.9</v>
      </c>
      <c r="E95" s="356">
        <v>15.5</v>
      </c>
      <c r="F95" s="356">
        <f>D95*0.75</f>
        <v>4.4250000000000007</v>
      </c>
      <c r="G95" s="357">
        <f>(SQRT(POWER(D95,2)+POWER(E95,2)))*0.375</f>
        <v>6.2193498454420464</v>
      </c>
      <c r="H95" s="388">
        <f>((D95*0.75)*1.65)+((SQRT(POWER(D95,2)+POWER(E95,2))*0.375))</f>
        <v>13.520599845442046</v>
      </c>
      <c r="I95" s="356">
        <v>3</v>
      </c>
      <c r="J95" s="357">
        <v>4.0999999999999996</v>
      </c>
      <c r="K95" s="380">
        <v>9</v>
      </c>
      <c r="L95" s="357">
        <f>D95*0.25</f>
        <v>1.4750000000000001</v>
      </c>
      <c r="M95" s="357">
        <f>(SQRT(POWER(D95,2)+POWER(E95,2)))*0.125</f>
        <v>2.0731166151473488</v>
      </c>
      <c r="N95" s="389">
        <f>((D95*0.25)*1.65)+((SQRT(POWER(D95,2)+POWER(E95,2))*0.125))</f>
        <v>4.5068666151473487</v>
      </c>
      <c r="O95" s="356">
        <v>3</v>
      </c>
      <c r="P95" s="357">
        <v>5</v>
      </c>
      <c r="Q95" s="358">
        <f>(O95*1.65)+P95</f>
        <v>9.9499999999999993</v>
      </c>
      <c r="R95" s="366"/>
      <c r="S95" s="390"/>
      <c r="T95" s="361">
        <v>10</v>
      </c>
    </row>
    <row r="96" spans="2:20" ht="18">
      <c r="B96" s="348">
        <v>94</v>
      </c>
      <c r="C96" s="385" t="s">
        <v>46</v>
      </c>
      <c r="D96" s="391">
        <v>12.6</v>
      </c>
      <c r="E96" s="356">
        <v>14</v>
      </c>
      <c r="F96" s="356">
        <f>D96*0.75</f>
        <v>9.4499999999999993</v>
      </c>
      <c r="G96" s="357">
        <f>(SQRT(POWER(D96,2)+POWER(E96,2)))*0.375</f>
        <v>7.0631526247136982</v>
      </c>
      <c r="H96" s="388">
        <f>((D96*0.75)*1.65)+((SQRT(POWER(D96,2)+POWER(E96,2))*0.375))</f>
        <v>22.655652624713696</v>
      </c>
      <c r="I96" s="356">
        <v>6.3</v>
      </c>
      <c r="J96" s="357">
        <v>4.71</v>
      </c>
      <c r="K96" s="380">
        <v>15.1</v>
      </c>
      <c r="L96" s="357">
        <f>D96*0.25</f>
        <v>3.15</v>
      </c>
      <c r="M96" s="357">
        <f>(SQRT(POWER(D96,2)+POWER(E96,2)))*0.125</f>
        <v>2.3543842082378994</v>
      </c>
      <c r="N96" s="389">
        <f>((D96*0.25)*1.65)+((SQRT(POWER(D96,2)+POWER(E96,2))*0.125))</f>
        <v>7.5518842082378992</v>
      </c>
      <c r="O96" s="370"/>
      <c r="P96" s="371"/>
      <c r="Q96" s="372"/>
      <c r="R96" s="366"/>
      <c r="S96" s="390"/>
      <c r="T96" s="366"/>
    </row>
    <row r="97" spans="2:20" ht="18">
      <c r="B97" s="348">
        <v>95</v>
      </c>
      <c r="C97" s="385" t="s">
        <v>151</v>
      </c>
      <c r="D97" s="391">
        <v>12.8</v>
      </c>
      <c r="E97" s="356">
        <v>26.3</v>
      </c>
      <c r="F97" s="356">
        <f>D97*0.75</f>
        <v>9.6000000000000014</v>
      </c>
      <c r="G97" s="357">
        <f>(SQRT(POWER(D97,2)+POWER(E97,2)))*0.375</f>
        <v>10.968541664688155</v>
      </c>
      <c r="H97" s="388">
        <f>((D97*0.75)*1.65)+((SQRT(POWER(D97,2)+POWER(E97,2))*0.375))</f>
        <v>26.808541664688157</v>
      </c>
      <c r="I97" s="356">
        <v>6.4</v>
      </c>
      <c r="J97" s="357">
        <v>7.3</v>
      </c>
      <c r="K97" s="380">
        <v>17.899999999999999</v>
      </c>
      <c r="L97" s="357">
        <f>D97*0.25</f>
        <v>3.2</v>
      </c>
      <c r="M97" s="357">
        <f>(SQRT(POWER(D97,2)+POWER(E97,2)))*0.125</f>
        <v>3.6561805548960518</v>
      </c>
      <c r="N97" s="389">
        <f>((D97*0.25)*1.65)+((SQRT(POWER(D97,2)+POWER(E97,2))*0.125))</f>
        <v>8.9361805548960511</v>
      </c>
      <c r="O97" s="370"/>
      <c r="P97" s="371"/>
      <c r="Q97" s="372"/>
      <c r="R97" s="366"/>
      <c r="S97" s="390"/>
      <c r="T97" s="366"/>
    </row>
    <row r="98" spans="2:20" ht="18">
      <c r="B98" s="348">
        <v>96</v>
      </c>
      <c r="C98" s="385" t="s">
        <v>19</v>
      </c>
      <c r="D98" s="333">
        <v>3.2</v>
      </c>
      <c r="E98" s="334">
        <v>6.3</v>
      </c>
      <c r="F98" s="356">
        <f t="shared" ref="F98:F117" si="23">D98*0.75</f>
        <v>2.4000000000000004</v>
      </c>
      <c r="G98" s="357">
        <f t="shared" ref="G98:G117" si="24">(SQRT(POWER(D98,2)+POWER(E98,2)))*0.375</f>
        <v>2.6497936240394271</v>
      </c>
      <c r="H98" s="388">
        <f t="shared" ref="H98:H117" si="25">((D98*0.75)*1.65)+((SQRT(POWER(D98,2)+POWER(E98,2))*0.375))</f>
        <v>6.6097936240394279</v>
      </c>
      <c r="I98" s="334">
        <v>1.6</v>
      </c>
      <c r="J98" s="353">
        <v>1.7</v>
      </c>
      <c r="K98" s="354">
        <v>4.4000000000000004</v>
      </c>
      <c r="L98" s="357">
        <f t="shared" ref="L98:L117" si="26">D98*0.25</f>
        <v>0.8</v>
      </c>
      <c r="M98" s="357">
        <f t="shared" ref="M98:M117" si="27">(SQRT(POWER(D98,2)+POWER(E98,2)))*0.125</f>
        <v>0.8832645413464757</v>
      </c>
      <c r="N98" s="389">
        <f t="shared" ref="N98:N117" si="28">((D98*0.25)*1.65)+((SQRT(POWER(D98,2)+POWER(E98,2))*0.125))</f>
        <v>2.203264541346476</v>
      </c>
      <c r="O98" s="334">
        <v>1.4</v>
      </c>
      <c r="P98" s="353">
        <v>2.2999999999999998</v>
      </c>
      <c r="Q98" s="358">
        <f>(O98*1.65)+P98</f>
        <v>4.6099999999999994</v>
      </c>
      <c r="R98" s="359">
        <v>8</v>
      </c>
      <c r="S98" s="360">
        <v>6</v>
      </c>
      <c r="T98" s="366"/>
    </row>
    <row r="99" spans="2:20" ht="18">
      <c r="B99" s="348">
        <v>97</v>
      </c>
      <c r="C99" s="385" t="s">
        <v>18</v>
      </c>
      <c r="D99" s="333">
        <v>2.85</v>
      </c>
      <c r="E99" s="334">
        <v>6.8</v>
      </c>
      <c r="F99" s="356">
        <f t="shared" si="23"/>
        <v>2.1375000000000002</v>
      </c>
      <c r="G99" s="357">
        <f t="shared" si="24"/>
        <v>2.7649098651673985</v>
      </c>
      <c r="H99" s="388">
        <f t="shared" si="25"/>
        <v>6.2917848651673989</v>
      </c>
      <c r="I99" s="334">
        <v>1.43</v>
      </c>
      <c r="J99" s="353">
        <v>1.84</v>
      </c>
      <c r="K99" s="354">
        <v>4.1900000000000004</v>
      </c>
      <c r="L99" s="357">
        <f t="shared" si="26"/>
        <v>0.71250000000000002</v>
      </c>
      <c r="M99" s="357">
        <f t="shared" si="27"/>
        <v>0.92163662172246608</v>
      </c>
      <c r="N99" s="389">
        <f t="shared" si="28"/>
        <v>2.097261621722466</v>
      </c>
      <c r="O99" s="334">
        <v>2.2999999999999998</v>
      </c>
      <c r="P99" s="353">
        <v>2.5</v>
      </c>
      <c r="Q99" s="358">
        <f>(O99*1.65)+P99</f>
        <v>6.2949999999999999</v>
      </c>
      <c r="R99" s="359">
        <v>6</v>
      </c>
      <c r="S99" s="360">
        <v>7</v>
      </c>
      <c r="T99" s="366"/>
    </row>
    <row r="100" spans="2:20" ht="18">
      <c r="B100" s="348">
        <v>98</v>
      </c>
      <c r="C100" s="385" t="s">
        <v>17</v>
      </c>
      <c r="D100" s="333">
        <v>2.7</v>
      </c>
      <c r="E100" s="334">
        <v>6.41</v>
      </c>
      <c r="F100" s="356">
        <f t="shared" si="23"/>
        <v>2.0250000000000004</v>
      </c>
      <c r="G100" s="357">
        <f t="shared" si="24"/>
        <v>2.6082887709185885</v>
      </c>
      <c r="H100" s="388">
        <f t="shared" si="25"/>
        <v>5.949538770918589</v>
      </c>
      <c r="I100" s="334">
        <v>1.35</v>
      </c>
      <c r="J100" s="353">
        <v>1.74</v>
      </c>
      <c r="K100" s="354">
        <v>3.97</v>
      </c>
      <c r="L100" s="357">
        <f t="shared" si="26"/>
        <v>0.67500000000000004</v>
      </c>
      <c r="M100" s="357">
        <f t="shared" si="27"/>
        <v>0.86942959030619615</v>
      </c>
      <c r="N100" s="389">
        <f t="shared" si="28"/>
        <v>1.9831795903061962</v>
      </c>
      <c r="O100" s="334">
        <v>1.6</v>
      </c>
      <c r="P100" s="353">
        <v>1.9</v>
      </c>
      <c r="Q100" s="358">
        <f>(O100*1.65)+P100</f>
        <v>4.54</v>
      </c>
      <c r="R100" s="359">
        <v>9</v>
      </c>
      <c r="S100" s="360">
        <v>6</v>
      </c>
      <c r="T100" s="366"/>
    </row>
    <row r="101" spans="2:20" ht="18">
      <c r="B101" s="348">
        <v>99</v>
      </c>
      <c r="C101" s="385" t="s">
        <v>16</v>
      </c>
      <c r="D101" s="333">
        <v>1.4</v>
      </c>
      <c r="E101" s="334">
        <v>4.8499999999999996</v>
      </c>
      <c r="F101" s="356">
        <f t="shared" si="23"/>
        <v>1.0499999999999998</v>
      </c>
      <c r="G101" s="357">
        <f t="shared" si="24"/>
        <v>1.893007280096936</v>
      </c>
      <c r="H101" s="388">
        <f t="shared" si="25"/>
        <v>3.6255072800969357</v>
      </c>
      <c r="I101" s="334">
        <v>0.7</v>
      </c>
      <c r="J101" s="353">
        <v>1.26</v>
      </c>
      <c r="K101" s="354">
        <v>2.42</v>
      </c>
      <c r="L101" s="357">
        <f t="shared" si="26"/>
        <v>0.35</v>
      </c>
      <c r="M101" s="357">
        <f t="shared" si="27"/>
        <v>0.63100242669897866</v>
      </c>
      <c r="N101" s="389">
        <f t="shared" si="28"/>
        <v>1.2085024266989786</v>
      </c>
      <c r="O101" s="334">
        <v>0.8</v>
      </c>
      <c r="P101" s="353">
        <v>1.3</v>
      </c>
      <c r="Q101" s="358">
        <f>(O101*1.65)+P101</f>
        <v>2.62</v>
      </c>
      <c r="R101" s="366"/>
      <c r="S101" s="366"/>
      <c r="T101" s="366"/>
    </row>
    <row r="102" spans="2:20" ht="18">
      <c r="B102" s="348">
        <v>100</v>
      </c>
      <c r="C102" s="385" t="s">
        <v>15</v>
      </c>
      <c r="D102" s="333">
        <v>1.4</v>
      </c>
      <c r="E102" s="334">
        <v>5.2</v>
      </c>
      <c r="F102" s="356">
        <f t="shared" si="23"/>
        <v>1.0499999999999998</v>
      </c>
      <c r="G102" s="357">
        <f t="shared" si="24"/>
        <v>2.0194368026754392</v>
      </c>
      <c r="H102" s="388">
        <f t="shared" si="25"/>
        <v>3.7519368026754387</v>
      </c>
      <c r="I102" s="334">
        <v>0.7</v>
      </c>
      <c r="J102" s="353">
        <v>1.35</v>
      </c>
      <c r="K102" s="354">
        <v>2.5</v>
      </c>
      <c r="L102" s="357">
        <f t="shared" si="26"/>
        <v>0.35</v>
      </c>
      <c r="M102" s="357">
        <f t="shared" si="27"/>
        <v>0.67314560089181308</v>
      </c>
      <c r="N102" s="389">
        <f t="shared" si="28"/>
        <v>1.250645600891813</v>
      </c>
      <c r="O102" s="419">
        <v>1.2</v>
      </c>
      <c r="P102" s="7">
        <v>1</v>
      </c>
      <c r="Q102" s="378">
        <f>(O102*1.65)+P102</f>
        <v>2.9799999999999995</v>
      </c>
      <c r="R102" s="366"/>
      <c r="S102" s="366"/>
      <c r="T102" s="366"/>
    </row>
    <row r="103" spans="2:20" ht="18">
      <c r="B103" s="348">
        <v>101</v>
      </c>
      <c r="C103" s="385" t="s">
        <v>14</v>
      </c>
      <c r="D103" s="333">
        <v>1.06</v>
      </c>
      <c r="E103" s="334">
        <v>1.2</v>
      </c>
      <c r="F103" s="356">
        <f t="shared" si="23"/>
        <v>0.79500000000000004</v>
      </c>
      <c r="G103" s="357">
        <f t="shared" si="24"/>
        <v>0.60042172678876304</v>
      </c>
      <c r="H103" s="388">
        <f t="shared" si="25"/>
        <v>1.912171726788763</v>
      </c>
      <c r="I103" s="334">
        <v>0.53</v>
      </c>
      <c r="J103" s="353">
        <v>0.4</v>
      </c>
      <c r="K103" s="354">
        <v>1.27</v>
      </c>
      <c r="L103" s="357">
        <f t="shared" si="26"/>
        <v>0.26500000000000001</v>
      </c>
      <c r="M103" s="357">
        <f t="shared" si="27"/>
        <v>0.20014057559625434</v>
      </c>
      <c r="N103" s="389">
        <f t="shared" si="28"/>
        <v>0.63739057559625434</v>
      </c>
      <c r="O103" s="381"/>
      <c r="P103" s="382"/>
      <c r="Q103" s="372"/>
      <c r="R103" s="366"/>
      <c r="S103" s="366"/>
      <c r="T103" s="366"/>
    </row>
    <row r="104" spans="2:20" ht="18">
      <c r="B104" s="348">
        <v>102</v>
      </c>
      <c r="C104" s="385" t="s">
        <v>13</v>
      </c>
      <c r="D104" s="333">
        <v>3.5</v>
      </c>
      <c r="E104" s="334">
        <v>5.7</v>
      </c>
      <c r="F104" s="356">
        <f t="shared" si="23"/>
        <v>2.625</v>
      </c>
      <c r="G104" s="357">
        <f t="shared" si="24"/>
        <v>2.5082987262285963</v>
      </c>
      <c r="H104" s="388">
        <f t="shared" si="25"/>
        <v>6.8395487262285961</v>
      </c>
      <c r="I104" s="334">
        <v>1.8</v>
      </c>
      <c r="J104" s="353">
        <v>1.7</v>
      </c>
      <c r="K104" s="354">
        <v>4.5999999999999996</v>
      </c>
      <c r="L104" s="357">
        <f t="shared" si="26"/>
        <v>0.875</v>
      </c>
      <c r="M104" s="357">
        <f t="shared" si="27"/>
        <v>0.83609957540953217</v>
      </c>
      <c r="N104" s="389">
        <f t="shared" si="28"/>
        <v>2.279849575409532</v>
      </c>
      <c r="O104" s="381"/>
      <c r="P104" s="382"/>
      <c r="Q104" s="372"/>
      <c r="R104" s="366"/>
      <c r="S104" s="366"/>
      <c r="T104" s="366"/>
    </row>
    <row r="105" spans="2:20" ht="18">
      <c r="B105" s="348">
        <v>103</v>
      </c>
      <c r="C105" s="385" t="s">
        <v>12</v>
      </c>
      <c r="D105" s="420">
        <v>11.4</v>
      </c>
      <c r="E105" s="419">
        <v>21.3</v>
      </c>
      <c r="F105" s="356">
        <f t="shared" si="23"/>
        <v>8.5500000000000007</v>
      </c>
      <c r="G105" s="357">
        <f t="shared" si="24"/>
        <v>9.059568491379709</v>
      </c>
      <c r="H105" s="388">
        <f t="shared" si="25"/>
        <v>23.167068491379709</v>
      </c>
      <c r="I105" s="334">
        <v>5.73</v>
      </c>
      <c r="J105" s="353">
        <v>6.05</v>
      </c>
      <c r="K105" s="354">
        <v>15.49</v>
      </c>
      <c r="L105" s="357">
        <f t="shared" si="26"/>
        <v>2.85</v>
      </c>
      <c r="M105" s="357">
        <f t="shared" si="27"/>
        <v>3.0198561637932362</v>
      </c>
      <c r="N105" s="389">
        <f t="shared" si="28"/>
        <v>7.7223561637932363</v>
      </c>
      <c r="O105" s="334">
        <v>7.7</v>
      </c>
      <c r="P105" s="353">
        <v>8.1</v>
      </c>
      <c r="Q105" s="358">
        <f>(O105*1.65)+P105</f>
        <v>20.805</v>
      </c>
      <c r="R105" s="359">
        <v>18</v>
      </c>
      <c r="S105" s="360">
        <v>15</v>
      </c>
      <c r="T105" s="366"/>
    </row>
    <row r="106" spans="2:20" ht="18">
      <c r="B106" s="348">
        <v>104</v>
      </c>
      <c r="C106" s="385" t="s">
        <v>152</v>
      </c>
      <c r="D106" s="420">
        <v>10.199999999999999</v>
      </c>
      <c r="E106" s="419">
        <v>35.299999999999997</v>
      </c>
      <c r="F106" s="356">
        <f t="shared" si="23"/>
        <v>7.6499999999999995</v>
      </c>
      <c r="G106" s="357">
        <f t="shared" si="24"/>
        <v>13.779043190657323</v>
      </c>
      <c r="H106" s="388">
        <f t="shared" si="25"/>
        <v>26.401543190657321</v>
      </c>
      <c r="I106" s="334">
        <v>5.0999999999999996</v>
      </c>
      <c r="J106" s="353">
        <v>9.19</v>
      </c>
      <c r="K106" s="354">
        <v>17.600000000000001</v>
      </c>
      <c r="L106" s="357">
        <f t="shared" si="26"/>
        <v>2.5499999999999998</v>
      </c>
      <c r="M106" s="357">
        <f t="shared" si="27"/>
        <v>4.5930143968857742</v>
      </c>
      <c r="N106" s="389">
        <f t="shared" si="28"/>
        <v>8.8005143968857737</v>
      </c>
      <c r="O106" s="381"/>
      <c r="P106" s="382"/>
      <c r="Q106" s="372"/>
      <c r="R106" s="366"/>
      <c r="S106" s="366"/>
      <c r="T106" s="366"/>
    </row>
    <row r="107" spans="2:20" ht="18">
      <c r="B107" s="348">
        <v>105</v>
      </c>
      <c r="C107" s="385" t="s">
        <v>153</v>
      </c>
      <c r="D107" s="420">
        <v>17.8</v>
      </c>
      <c r="E107" s="419">
        <v>49.8</v>
      </c>
      <c r="F107" s="356">
        <f t="shared" si="23"/>
        <v>13.350000000000001</v>
      </c>
      <c r="G107" s="357">
        <f t="shared" si="24"/>
        <v>19.832076290696342</v>
      </c>
      <c r="H107" s="388">
        <f t="shared" si="25"/>
        <v>41.859576290696339</v>
      </c>
      <c r="I107" s="334">
        <v>8.9</v>
      </c>
      <c r="J107" s="353">
        <v>13.2</v>
      </c>
      <c r="K107" s="354">
        <v>27.9</v>
      </c>
      <c r="L107" s="357">
        <f t="shared" si="26"/>
        <v>4.45</v>
      </c>
      <c r="M107" s="357">
        <f t="shared" si="27"/>
        <v>6.6106920968987808</v>
      </c>
      <c r="N107" s="389">
        <f t="shared" si="28"/>
        <v>13.953192096898782</v>
      </c>
      <c r="O107" s="381"/>
      <c r="P107" s="382"/>
      <c r="Q107" s="372"/>
      <c r="R107" s="366"/>
      <c r="S107" s="366"/>
      <c r="T107" s="366"/>
    </row>
    <row r="108" spans="2:20" ht="18">
      <c r="B108" s="348">
        <v>106</v>
      </c>
      <c r="C108" s="385" t="s">
        <v>154</v>
      </c>
      <c r="D108" s="420">
        <v>17.100000000000001</v>
      </c>
      <c r="E108" s="419">
        <v>32.799999999999997</v>
      </c>
      <c r="F108" s="356">
        <f t="shared" si="23"/>
        <v>12.825000000000001</v>
      </c>
      <c r="G108" s="357">
        <f t="shared" si="24"/>
        <v>13.871198803636261</v>
      </c>
      <c r="H108" s="388">
        <f t="shared" si="25"/>
        <v>35.032448803636257</v>
      </c>
      <c r="I108" s="334">
        <v>8.5500000000000007</v>
      </c>
      <c r="J108" s="353">
        <v>9.25</v>
      </c>
      <c r="K108" s="354">
        <v>23.35</v>
      </c>
      <c r="L108" s="357">
        <f t="shared" si="26"/>
        <v>4.2750000000000004</v>
      </c>
      <c r="M108" s="357">
        <f t="shared" si="27"/>
        <v>4.6237329345454201</v>
      </c>
      <c r="N108" s="389">
        <f t="shared" si="28"/>
        <v>11.67748293454542</v>
      </c>
      <c r="O108" s="381"/>
      <c r="P108" s="382"/>
      <c r="Q108" s="372"/>
      <c r="R108" s="366"/>
      <c r="S108" s="366"/>
      <c r="T108" s="366"/>
    </row>
    <row r="109" spans="2:20" ht="18">
      <c r="B109" s="348">
        <v>107</v>
      </c>
      <c r="C109" s="385" t="s">
        <v>155</v>
      </c>
      <c r="D109" s="420">
        <v>21</v>
      </c>
      <c r="E109" s="419">
        <v>76.400000000000006</v>
      </c>
      <c r="F109" s="356">
        <f t="shared" si="23"/>
        <v>15.75</v>
      </c>
      <c r="G109" s="357">
        <f t="shared" si="24"/>
        <v>29.712592027623575</v>
      </c>
      <c r="H109" s="388">
        <f t="shared" si="25"/>
        <v>55.700092027623569</v>
      </c>
      <c r="I109" s="334">
        <v>10.5</v>
      </c>
      <c r="J109" s="353">
        <v>19.8</v>
      </c>
      <c r="K109" s="354">
        <v>37.1</v>
      </c>
      <c r="L109" s="357">
        <f t="shared" si="26"/>
        <v>5.25</v>
      </c>
      <c r="M109" s="357">
        <f t="shared" si="27"/>
        <v>9.9041973425411918</v>
      </c>
      <c r="N109" s="389">
        <f t="shared" si="28"/>
        <v>18.56669734254119</v>
      </c>
      <c r="O109" s="381"/>
      <c r="P109" s="382"/>
      <c r="Q109" s="372"/>
      <c r="R109" s="366"/>
      <c r="S109" s="366"/>
      <c r="T109" s="366"/>
    </row>
    <row r="110" spans="2:20" ht="18">
      <c r="B110" s="348">
        <v>108</v>
      </c>
      <c r="C110" s="385" t="s">
        <v>156</v>
      </c>
      <c r="D110" s="420">
        <v>28</v>
      </c>
      <c r="E110" s="419">
        <v>54</v>
      </c>
      <c r="F110" s="356">
        <f t="shared" si="23"/>
        <v>21</v>
      </c>
      <c r="G110" s="357">
        <f t="shared" si="24"/>
        <v>22.810359488618325</v>
      </c>
      <c r="H110" s="388">
        <f t="shared" si="25"/>
        <v>57.460359488618323</v>
      </c>
      <c r="I110" s="334">
        <v>14</v>
      </c>
      <c r="J110" s="353">
        <v>15.4</v>
      </c>
      <c r="K110" s="354">
        <v>38.5</v>
      </c>
      <c r="L110" s="357">
        <f t="shared" si="26"/>
        <v>7</v>
      </c>
      <c r="M110" s="357">
        <f t="shared" si="27"/>
        <v>7.6034531628727748</v>
      </c>
      <c r="N110" s="389">
        <f t="shared" si="28"/>
        <v>19.153453162872772</v>
      </c>
      <c r="O110" s="381"/>
      <c r="P110" s="382"/>
      <c r="Q110" s="372"/>
      <c r="R110" s="366"/>
      <c r="S110" s="366"/>
      <c r="T110" s="366"/>
    </row>
    <row r="111" spans="2:20" ht="18">
      <c r="B111" s="348">
        <v>109</v>
      </c>
      <c r="C111" s="385" t="s">
        <v>6</v>
      </c>
      <c r="D111" s="333">
        <v>10.199999999999999</v>
      </c>
      <c r="E111" s="334">
        <v>35.299999999999997</v>
      </c>
      <c r="F111" s="356">
        <f t="shared" si="23"/>
        <v>7.6499999999999995</v>
      </c>
      <c r="G111" s="357">
        <f t="shared" si="24"/>
        <v>13.779043190657323</v>
      </c>
      <c r="H111" s="388">
        <f t="shared" si="25"/>
        <v>26.401543190657321</v>
      </c>
      <c r="I111" s="334">
        <v>5.0999999999999996</v>
      </c>
      <c r="J111" s="353">
        <v>9.19</v>
      </c>
      <c r="K111" s="354">
        <v>17.600000000000001</v>
      </c>
      <c r="L111" s="357">
        <f t="shared" si="26"/>
        <v>2.5499999999999998</v>
      </c>
      <c r="M111" s="357">
        <f t="shared" si="27"/>
        <v>4.5930143968857742</v>
      </c>
      <c r="N111" s="389">
        <f t="shared" si="28"/>
        <v>8.8005143968857737</v>
      </c>
      <c r="O111" s="381"/>
      <c r="P111" s="382"/>
      <c r="Q111" s="372"/>
      <c r="R111" s="366"/>
      <c r="S111" s="366"/>
      <c r="T111" s="366"/>
    </row>
    <row r="112" spans="2:20" ht="18">
      <c r="B112" s="348">
        <v>110</v>
      </c>
      <c r="C112" s="385" t="s">
        <v>5</v>
      </c>
      <c r="D112" s="333">
        <v>17.8</v>
      </c>
      <c r="E112" s="334">
        <v>49.8</v>
      </c>
      <c r="F112" s="356">
        <f t="shared" si="23"/>
        <v>13.350000000000001</v>
      </c>
      <c r="G112" s="357">
        <f t="shared" si="24"/>
        <v>19.832076290696342</v>
      </c>
      <c r="H112" s="388">
        <f t="shared" si="25"/>
        <v>41.859576290696339</v>
      </c>
      <c r="I112" s="334">
        <v>8.9</v>
      </c>
      <c r="J112" s="353">
        <v>13.2</v>
      </c>
      <c r="K112" s="354">
        <v>27.9</v>
      </c>
      <c r="L112" s="357">
        <f t="shared" si="26"/>
        <v>4.45</v>
      </c>
      <c r="M112" s="357">
        <f t="shared" si="27"/>
        <v>6.6106920968987808</v>
      </c>
      <c r="N112" s="389">
        <f t="shared" si="28"/>
        <v>13.953192096898782</v>
      </c>
      <c r="O112" s="381"/>
      <c r="P112" s="382"/>
      <c r="Q112" s="372"/>
      <c r="R112" s="366"/>
      <c r="S112" s="366"/>
      <c r="T112" s="366"/>
    </row>
    <row r="113" spans="2:22" ht="18">
      <c r="B113" s="348">
        <v>111</v>
      </c>
      <c r="C113" s="385" t="s">
        <v>4</v>
      </c>
      <c r="D113" s="333">
        <v>17.100000000000001</v>
      </c>
      <c r="E113" s="334">
        <v>32.799999999999997</v>
      </c>
      <c r="F113" s="356">
        <f t="shared" si="23"/>
        <v>12.825000000000001</v>
      </c>
      <c r="G113" s="357">
        <f t="shared" si="24"/>
        <v>13.871198803636261</v>
      </c>
      <c r="H113" s="388">
        <f t="shared" si="25"/>
        <v>35.032448803636257</v>
      </c>
      <c r="I113" s="334">
        <v>8.5500000000000007</v>
      </c>
      <c r="J113" s="353">
        <v>9.25</v>
      </c>
      <c r="K113" s="354">
        <v>23.35</v>
      </c>
      <c r="L113" s="357">
        <f t="shared" si="26"/>
        <v>4.2750000000000004</v>
      </c>
      <c r="M113" s="357">
        <f t="shared" si="27"/>
        <v>4.6237329345454201</v>
      </c>
      <c r="N113" s="389">
        <f t="shared" si="28"/>
        <v>11.67748293454542</v>
      </c>
      <c r="O113" s="381"/>
      <c r="P113" s="382"/>
      <c r="Q113" s="372"/>
      <c r="R113" s="366"/>
      <c r="S113" s="366"/>
      <c r="T113" s="366"/>
    </row>
    <row r="114" spans="2:22" ht="18">
      <c r="B114" s="348">
        <v>112</v>
      </c>
      <c r="C114" s="385" t="s">
        <v>3</v>
      </c>
      <c r="D114" s="333">
        <v>21</v>
      </c>
      <c r="E114" s="334">
        <v>76.400000000000006</v>
      </c>
      <c r="F114" s="356">
        <f t="shared" si="23"/>
        <v>15.75</v>
      </c>
      <c r="G114" s="357">
        <f t="shared" si="24"/>
        <v>29.712592027623575</v>
      </c>
      <c r="H114" s="388">
        <f t="shared" si="25"/>
        <v>55.700092027623569</v>
      </c>
      <c r="I114" s="334">
        <v>10.5</v>
      </c>
      <c r="J114" s="353">
        <v>19.8</v>
      </c>
      <c r="K114" s="354">
        <v>37.1</v>
      </c>
      <c r="L114" s="357">
        <f t="shared" si="26"/>
        <v>5.25</v>
      </c>
      <c r="M114" s="357">
        <f t="shared" si="27"/>
        <v>9.9041973425411918</v>
      </c>
      <c r="N114" s="389">
        <f t="shared" si="28"/>
        <v>18.56669734254119</v>
      </c>
      <c r="O114" s="381"/>
      <c r="P114" s="382"/>
      <c r="Q114" s="372"/>
      <c r="R114" s="366"/>
      <c r="S114" s="366"/>
      <c r="T114" s="366"/>
    </row>
    <row r="115" spans="2:22" ht="18">
      <c r="B115" s="348">
        <v>113</v>
      </c>
      <c r="C115" s="385" t="s">
        <v>2</v>
      </c>
      <c r="D115" s="333">
        <v>28</v>
      </c>
      <c r="E115" s="334">
        <v>54</v>
      </c>
      <c r="F115" s="356">
        <f t="shared" si="23"/>
        <v>21</v>
      </c>
      <c r="G115" s="357">
        <f t="shared" si="24"/>
        <v>22.810359488618325</v>
      </c>
      <c r="H115" s="388">
        <f t="shared" si="25"/>
        <v>57.460359488618323</v>
      </c>
      <c r="I115" s="334">
        <v>14</v>
      </c>
      <c r="J115" s="353">
        <v>15.4</v>
      </c>
      <c r="K115" s="354">
        <v>38.5</v>
      </c>
      <c r="L115" s="357">
        <f t="shared" si="26"/>
        <v>7</v>
      </c>
      <c r="M115" s="357">
        <f t="shared" si="27"/>
        <v>7.6034531628727748</v>
      </c>
      <c r="N115" s="389">
        <f t="shared" si="28"/>
        <v>19.153453162872772</v>
      </c>
      <c r="O115" s="381"/>
      <c r="P115" s="382"/>
      <c r="Q115" s="372"/>
      <c r="R115" s="366"/>
      <c r="S115" s="366"/>
      <c r="T115" s="366"/>
    </row>
    <row r="116" spans="2:22" ht="18">
      <c r="B116" s="348">
        <v>114</v>
      </c>
      <c r="C116" s="385" t="s">
        <v>1</v>
      </c>
      <c r="D116" s="333">
        <v>9.1</v>
      </c>
      <c r="E116" s="334">
        <v>21.9</v>
      </c>
      <c r="F116" s="356">
        <f t="shared" si="23"/>
        <v>6.8249999999999993</v>
      </c>
      <c r="G116" s="357">
        <f t="shared" si="24"/>
        <v>8.8932734412026253</v>
      </c>
      <c r="H116" s="388">
        <f t="shared" si="25"/>
        <v>20.154523441202624</v>
      </c>
      <c r="I116" s="334">
        <v>4.5999999999999996</v>
      </c>
      <c r="J116" s="353">
        <v>5.9</v>
      </c>
      <c r="K116" s="354">
        <v>13.4</v>
      </c>
      <c r="L116" s="357">
        <f t="shared" si="26"/>
        <v>2.2749999999999999</v>
      </c>
      <c r="M116" s="357">
        <f t="shared" si="27"/>
        <v>2.9644244804008753</v>
      </c>
      <c r="N116" s="389">
        <f t="shared" si="28"/>
        <v>6.7181744804008749</v>
      </c>
      <c r="O116" s="334">
        <v>6.2</v>
      </c>
      <c r="P116" s="353">
        <v>8.1999999999999993</v>
      </c>
      <c r="Q116" s="358">
        <f>(O116*1.65)+P116</f>
        <v>18.43</v>
      </c>
      <c r="R116" s="421" t="s">
        <v>157</v>
      </c>
      <c r="S116" s="360">
        <v>25</v>
      </c>
      <c r="T116" s="366"/>
      <c r="U116" s="422"/>
      <c r="V116" s="422"/>
    </row>
    <row r="117" spans="2:22" ht="18">
      <c r="B117" s="348">
        <v>115</v>
      </c>
      <c r="C117" s="385" t="s">
        <v>0</v>
      </c>
      <c r="D117" s="333">
        <v>4.3</v>
      </c>
      <c r="E117" s="334">
        <v>8.1</v>
      </c>
      <c r="F117" s="356">
        <f t="shared" si="23"/>
        <v>3.2249999999999996</v>
      </c>
      <c r="G117" s="357">
        <f t="shared" si="24"/>
        <v>3.4389769554331124</v>
      </c>
      <c r="H117" s="388">
        <f t="shared" si="25"/>
        <v>8.7602269554331116</v>
      </c>
      <c r="I117" s="334">
        <v>2.15</v>
      </c>
      <c r="J117" s="353">
        <v>2.29</v>
      </c>
      <c r="K117" s="354">
        <v>5.84</v>
      </c>
      <c r="L117" s="357">
        <f t="shared" si="26"/>
        <v>1.075</v>
      </c>
      <c r="M117" s="357">
        <f t="shared" si="27"/>
        <v>1.1463256518110374</v>
      </c>
      <c r="N117" s="389">
        <f t="shared" si="28"/>
        <v>2.9200756518110373</v>
      </c>
      <c r="O117" s="381"/>
      <c r="P117" s="382"/>
      <c r="Q117" s="372"/>
      <c r="R117" s="366"/>
      <c r="S117" s="366"/>
      <c r="T117" s="366"/>
      <c r="U117" s="422"/>
      <c r="V117" s="422"/>
    </row>
    <row r="118" spans="2:22" ht="18">
      <c r="B118" s="348">
        <v>116</v>
      </c>
      <c r="C118" s="385" t="s">
        <v>22</v>
      </c>
      <c r="D118" s="333">
        <v>2.7</v>
      </c>
      <c r="E118" s="334">
        <v>8.6</v>
      </c>
      <c r="F118" s="356">
        <f>D118*0.75</f>
        <v>2.0250000000000004</v>
      </c>
      <c r="G118" s="357">
        <f>(SQRT(POWER(D118,2)+POWER(E118,2)))*0.375</f>
        <v>3.3802043207474899</v>
      </c>
      <c r="H118" s="388">
        <f>((D118*0.75)*1.65)+((SQRT(POWER(D118,2)+POWER(E118,2))*0.375))</f>
        <v>6.7214543207474904</v>
      </c>
      <c r="I118" s="334">
        <v>1.4</v>
      </c>
      <c r="J118" s="353">
        <v>2.2999999999999998</v>
      </c>
      <c r="K118" s="354">
        <v>4.5</v>
      </c>
      <c r="L118" s="357">
        <f>D118*0.25</f>
        <v>0.67500000000000004</v>
      </c>
      <c r="M118" s="357">
        <f>(SQRT(POWER(D118,2)+POWER(E118,2)))*0.125</f>
        <v>1.1267347735824966</v>
      </c>
      <c r="N118" s="389">
        <f>((D118*0.25)*1.65)+((SQRT(POWER(D118,2)+POWER(E118,2))*0.125))</f>
        <v>2.2404847735824966</v>
      </c>
      <c r="O118" s="334">
        <v>3</v>
      </c>
      <c r="P118" s="353">
        <v>3.4</v>
      </c>
      <c r="Q118" s="358">
        <f>(O118*1.65)+P118</f>
        <v>8.35</v>
      </c>
      <c r="R118" s="359">
        <v>18</v>
      </c>
      <c r="S118" s="360">
        <v>15</v>
      </c>
      <c r="T118" s="366"/>
    </row>
    <row r="119" spans="2:22" ht="18">
      <c r="B119" s="348">
        <v>117</v>
      </c>
      <c r="C119" s="385" t="s">
        <v>21</v>
      </c>
      <c r="D119" s="333">
        <v>4</v>
      </c>
      <c r="E119" s="334">
        <v>6.8</v>
      </c>
      <c r="F119" s="356">
        <f>D119*0.75</f>
        <v>3</v>
      </c>
      <c r="G119" s="357">
        <f>(SQRT(POWER(D119,2)+POWER(E119,2)))*0.375</f>
        <v>2.9584624384974028</v>
      </c>
      <c r="H119" s="388">
        <f>((D119*0.75)*1.65)+((SQRT(POWER(D119,2)+POWER(E119,2))*0.375))</f>
        <v>7.908462438497402</v>
      </c>
      <c r="I119" s="334">
        <v>2</v>
      </c>
      <c r="J119" s="353">
        <v>2</v>
      </c>
      <c r="K119" s="354">
        <v>5.3</v>
      </c>
      <c r="L119" s="357">
        <f>D119*0.25</f>
        <v>1</v>
      </c>
      <c r="M119" s="357">
        <f>(SQRT(POWER(D119,2)+POWER(E119,2)))*0.125</f>
        <v>0.98615414616580099</v>
      </c>
      <c r="N119" s="389">
        <f>((D119*0.25)*1.65)+((SQRT(POWER(D119,2)+POWER(E119,2))*0.125))</f>
        <v>2.6361541461658007</v>
      </c>
      <c r="O119" s="334">
        <v>1.2</v>
      </c>
      <c r="P119" s="353">
        <v>2.1</v>
      </c>
      <c r="Q119" s="358">
        <f>(O119*1.65)+P119</f>
        <v>4.08</v>
      </c>
      <c r="R119" s="359">
        <v>23</v>
      </c>
      <c r="S119" s="360">
        <v>15</v>
      </c>
      <c r="T119" s="366"/>
    </row>
    <row r="120" spans="2:22" ht="18">
      <c r="B120" s="423">
        <v>118</v>
      </c>
      <c r="C120" s="424" t="s">
        <v>20</v>
      </c>
      <c r="D120" s="425">
        <v>10.7</v>
      </c>
      <c r="E120" s="426">
        <v>15.8</v>
      </c>
      <c r="F120" s="427">
        <f>D120*0.75</f>
        <v>8.0249999999999986</v>
      </c>
      <c r="G120" s="428">
        <f>(SQRT(POWER(D120,2)+POWER(E120,2)))*0.375</f>
        <v>7.1558214937210387</v>
      </c>
      <c r="H120" s="429">
        <f>((D120*0.75)*1.65)+((SQRT(POWER(D120,2)+POWER(E120,2))*0.375))</f>
        <v>20.397071493721036</v>
      </c>
      <c r="I120" s="426">
        <v>5.4</v>
      </c>
      <c r="J120" s="430">
        <v>4.8</v>
      </c>
      <c r="K120" s="431">
        <v>13.6</v>
      </c>
      <c r="L120" s="428">
        <f>D120*0.25</f>
        <v>2.6749999999999998</v>
      </c>
      <c r="M120" s="428">
        <f>(SQRT(POWER(D120,2)+POWER(E120,2)))*0.125</f>
        <v>2.3852738312403461</v>
      </c>
      <c r="N120" s="432">
        <f>((D120*0.25)*1.65)+((SQRT(POWER(D120,2)+POWER(E120,2))*0.125))</f>
        <v>6.7990238312403459</v>
      </c>
      <c r="O120" s="433"/>
      <c r="P120" s="434"/>
      <c r="Q120" s="435"/>
      <c r="R120" s="436"/>
      <c r="S120" s="437">
        <v>20</v>
      </c>
      <c r="T120" s="438"/>
    </row>
  </sheetData>
  <mergeCells count="5">
    <mergeCell ref="B1:E1"/>
    <mergeCell ref="F1:H1"/>
    <mergeCell ref="I1:K1"/>
    <mergeCell ref="L1:N1"/>
    <mergeCell ref="O1:Q1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T27"/>
  <sheetViews>
    <sheetView zoomScale="75" workbookViewId="0">
      <selection activeCell="C27" sqref="C27"/>
    </sheetView>
  </sheetViews>
  <sheetFormatPr defaultRowHeight="12.75"/>
  <cols>
    <col min="1" max="1" width="3.5703125" customWidth="1"/>
    <col min="2" max="2" width="4.28515625" customWidth="1"/>
    <col min="3" max="3" width="30.7109375" customWidth="1"/>
    <col min="4" max="4" width="7.28515625" customWidth="1"/>
    <col min="5" max="5" width="6.28515625" customWidth="1"/>
    <col min="6" max="6" width="8.5703125" customWidth="1"/>
    <col min="7" max="7" width="9.28515625" customWidth="1"/>
    <col min="8" max="8" width="7.5703125" customWidth="1"/>
    <col min="9" max="9" width="7.28515625" customWidth="1"/>
    <col min="10" max="10" width="8.5703125" customWidth="1"/>
    <col min="11" max="11" width="9.28515625" customWidth="1"/>
    <col min="12" max="12" width="9.42578125" customWidth="1"/>
    <col min="13" max="13" width="6.85546875" customWidth="1"/>
    <col min="14" max="14" width="3.140625" customWidth="1"/>
    <col min="15" max="15" width="13.28515625" customWidth="1"/>
    <col min="16" max="16" width="11.140625" customWidth="1"/>
    <col min="17" max="17" width="14.85546875" customWidth="1"/>
    <col min="18" max="19" width="16.140625" customWidth="1"/>
    <col min="20" max="20" width="16.42578125" customWidth="1"/>
    <col min="21" max="21" width="13.28515625" customWidth="1"/>
  </cols>
  <sheetData>
    <row r="1" spans="1:20" ht="24" thickBot="1">
      <c r="B1" s="444" t="s">
        <v>158</v>
      </c>
      <c r="C1" s="445"/>
      <c r="D1" s="445"/>
      <c r="E1" s="445"/>
      <c r="F1" s="445"/>
      <c r="G1" s="445"/>
      <c r="H1" s="445"/>
      <c r="P1" s="446" t="s">
        <v>159</v>
      </c>
    </row>
    <row r="2" spans="1:20" ht="18.75" thickBot="1">
      <c r="B2" s="447" t="s">
        <v>160</v>
      </c>
      <c r="C2" s="448"/>
      <c r="D2" s="449"/>
      <c r="E2" s="450" t="s">
        <v>161</v>
      </c>
      <c r="F2" s="451"/>
      <c r="G2" s="451"/>
      <c r="H2" s="452"/>
      <c r="I2" s="453" t="s">
        <v>162</v>
      </c>
      <c r="J2" s="454"/>
      <c r="K2" s="454"/>
      <c r="L2" s="454"/>
      <c r="M2" s="455"/>
      <c r="N2" s="456"/>
      <c r="O2" s="457"/>
      <c r="P2" s="458" t="s">
        <v>163</v>
      </c>
      <c r="Q2" s="459"/>
      <c r="R2" s="459"/>
      <c r="S2" s="460"/>
      <c r="T2" s="461"/>
    </row>
    <row r="3" spans="1:20" ht="18.75" thickBot="1">
      <c r="B3" s="462" t="s">
        <v>134</v>
      </c>
      <c r="C3" s="463" t="s">
        <v>164</v>
      </c>
      <c r="D3" s="464" t="s">
        <v>165</v>
      </c>
      <c r="E3" s="465" t="s">
        <v>166</v>
      </c>
      <c r="F3" s="465" t="s">
        <v>167</v>
      </c>
      <c r="G3" s="465" t="s">
        <v>168</v>
      </c>
      <c r="H3" s="466" t="s">
        <v>169</v>
      </c>
      <c r="I3" s="465" t="s">
        <v>166</v>
      </c>
      <c r="J3" s="465" t="s">
        <v>167</v>
      </c>
      <c r="K3" s="465" t="s">
        <v>168</v>
      </c>
      <c r="L3" s="465" t="s">
        <v>169</v>
      </c>
      <c r="M3" s="463" t="s">
        <v>133</v>
      </c>
      <c r="N3" s="465" t="s">
        <v>134</v>
      </c>
      <c r="O3" s="466" t="s">
        <v>170</v>
      </c>
      <c r="P3" s="463" t="s">
        <v>171</v>
      </c>
      <c r="Q3" s="465" t="s">
        <v>161</v>
      </c>
      <c r="R3" s="465" t="s">
        <v>172</v>
      </c>
      <c r="S3" s="465" t="s">
        <v>173</v>
      </c>
      <c r="T3" s="466" t="s">
        <v>174</v>
      </c>
    </row>
    <row r="4" spans="1:20" ht="18.75" thickBot="1">
      <c r="B4" s="467">
        <v>1</v>
      </c>
      <c r="C4" s="468" t="s">
        <v>175</v>
      </c>
      <c r="D4" s="469">
        <v>0</v>
      </c>
      <c r="E4" s="470">
        <v>1</v>
      </c>
      <c r="F4" s="471">
        <f t="shared" ref="F4:F12" si="0">E4*7</f>
        <v>7</v>
      </c>
      <c r="G4" s="472">
        <f t="shared" ref="G4:G12" si="1">F4*4.345238</f>
        <v>30.416665999999999</v>
      </c>
      <c r="H4" s="473">
        <f t="shared" ref="H4:H12" si="2">G4*12</f>
        <v>364.99999200000002</v>
      </c>
      <c r="I4" s="474">
        <f t="shared" ref="I4:I12" si="3">E4*D4</f>
        <v>0</v>
      </c>
      <c r="J4" s="474">
        <f t="shared" ref="J4:J12" si="4">F4*D4</f>
        <v>0</v>
      </c>
      <c r="K4" s="474">
        <f t="shared" ref="K4:K12" si="5">G4*D4</f>
        <v>0</v>
      </c>
      <c r="L4" s="474">
        <f t="shared" ref="L4:L12" si="6">H4*D4</f>
        <v>0</v>
      </c>
      <c r="M4" s="475">
        <v>1</v>
      </c>
      <c r="N4" s="476">
        <v>2</v>
      </c>
      <c r="O4" s="477">
        <v>20</v>
      </c>
      <c r="P4" s="478">
        <v>0.5</v>
      </c>
      <c r="Q4" s="476">
        <f t="shared" ref="Q4:Q12" si="7">P4*(O4+N4)</f>
        <v>11</v>
      </c>
      <c r="R4" s="474">
        <f t="shared" ref="R4:R12" si="8">(J4*Q4)*M4</f>
        <v>0</v>
      </c>
      <c r="S4" s="474">
        <f t="shared" ref="S4:S12" si="9">(K4*Q4)*M4</f>
        <v>0</v>
      </c>
      <c r="T4" s="479">
        <f t="shared" ref="T4:T12" si="10">(L4*Q4)*M4</f>
        <v>0</v>
      </c>
    </row>
    <row r="5" spans="1:20" ht="18.75" thickBot="1">
      <c r="A5" s="480"/>
      <c r="B5" s="462">
        <v>2</v>
      </c>
      <c r="C5" s="481" t="s">
        <v>176</v>
      </c>
      <c r="D5" s="482">
        <v>0.01</v>
      </c>
      <c r="E5" s="483">
        <v>1</v>
      </c>
      <c r="F5" s="484">
        <f t="shared" si="0"/>
        <v>7</v>
      </c>
      <c r="G5" s="485">
        <f t="shared" si="1"/>
        <v>30.416665999999999</v>
      </c>
      <c r="H5" s="486">
        <f t="shared" si="2"/>
        <v>364.99999200000002</v>
      </c>
      <c r="I5" s="487">
        <f t="shared" si="3"/>
        <v>0.01</v>
      </c>
      <c r="J5" s="487">
        <f t="shared" si="4"/>
        <v>7.0000000000000007E-2</v>
      </c>
      <c r="K5" s="487">
        <f t="shared" si="5"/>
        <v>0.30416665999999998</v>
      </c>
      <c r="L5" s="487">
        <f t="shared" si="6"/>
        <v>3.6499999200000004</v>
      </c>
      <c r="M5" s="488">
        <v>1</v>
      </c>
      <c r="N5" s="487">
        <v>2</v>
      </c>
      <c r="O5" s="489">
        <v>20</v>
      </c>
      <c r="P5" s="490">
        <v>0.5</v>
      </c>
      <c r="Q5" s="487">
        <f t="shared" si="7"/>
        <v>11</v>
      </c>
      <c r="R5" s="487">
        <f t="shared" si="8"/>
        <v>0.77</v>
      </c>
      <c r="S5" s="491">
        <f t="shared" si="9"/>
        <v>3.3458332599999996</v>
      </c>
      <c r="T5" s="492">
        <f t="shared" si="10"/>
        <v>40.149999120000004</v>
      </c>
    </row>
    <row r="6" spans="1:20" ht="18.75" thickBot="1">
      <c r="A6" s="480"/>
      <c r="B6" s="467">
        <v>3</v>
      </c>
      <c r="C6" s="468" t="s">
        <v>177</v>
      </c>
      <c r="D6" s="493">
        <v>0.03</v>
      </c>
      <c r="E6" s="470">
        <v>1</v>
      </c>
      <c r="F6" s="471">
        <f t="shared" si="0"/>
        <v>7</v>
      </c>
      <c r="G6" s="472">
        <f t="shared" si="1"/>
        <v>30.416665999999999</v>
      </c>
      <c r="H6" s="473">
        <f t="shared" si="2"/>
        <v>364.99999200000002</v>
      </c>
      <c r="I6" s="476">
        <f t="shared" si="3"/>
        <v>0.03</v>
      </c>
      <c r="J6" s="476">
        <f t="shared" si="4"/>
        <v>0.21</v>
      </c>
      <c r="K6" s="476">
        <f t="shared" si="5"/>
        <v>0.91249997999999999</v>
      </c>
      <c r="L6" s="476">
        <f t="shared" si="6"/>
        <v>10.949999760000001</v>
      </c>
      <c r="M6" s="475">
        <v>1</v>
      </c>
      <c r="N6" s="476">
        <v>2</v>
      </c>
      <c r="O6" s="477">
        <v>20</v>
      </c>
      <c r="P6" s="494">
        <v>0.5</v>
      </c>
      <c r="Q6" s="476">
        <f t="shared" si="7"/>
        <v>11</v>
      </c>
      <c r="R6" s="474">
        <f t="shared" si="8"/>
        <v>2.31</v>
      </c>
      <c r="S6" s="474">
        <f t="shared" si="9"/>
        <v>10.037499779999999</v>
      </c>
      <c r="T6" s="479">
        <f t="shared" si="10"/>
        <v>120.44999736000001</v>
      </c>
    </row>
    <row r="7" spans="1:20" ht="18.75" thickBot="1">
      <c r="A7" s="480"/>
      <c r="B7" s="462">
        <v>4</v>
      </c>
      <c r="C7" s="468" t="s">
        <v>178</v>
      </c>
      <c r="D7" s="495">
        <v>0.02</v>
      </c>
      <c r="E7" s="470">
        <v>1</v>
      </c>
      <c r="F7" s="471">
        <f t="shared" si="0"/>
        <v>7</v>
      </c>
      <c r="G7" s="472">
        <f t="shared" si="1"/>
        <v>30.416665999999999</v>
      </c>
      <c r="H7" s="473">
        <f t="shared" si="2"/>
        <v>364.99999200000002</v>
      </c>
      <c r="I7" s="476">
        <f t="shared" si="3"/>
        <v>0.02</v>
      </c>
      <c r="J7" s="476">
        <f t="shared" si="4"/>
        <v>0.14000000000000001</v>
      </c>
      <c r="K7" s="476">
        <f t="shared" si="5"/>
        <v>0.60833331999999996</v>
      </c>
      <c r="L7" s="476">
        <f t="shared" si="6"/>
        <v>7.2999998400000008</v>
      </c>
      <c r="M7" s="496">
        <v>1</v>
      </c>
      <c r="N7" s="476">
        <v>2</v>
      </c>
      <c r="O7" s="477">
        <v>20</v>
      </c>
      <c r="P7" s="494">
        <v>0.5</v>
      </c>
      <c r="Q7" s="476">
        <f t="shared" si="7"/>
        <v>11</v>
      </c>
      <c r="R7" s="474">
        <f t="shared" si="8"/>
        <v>1.54</v>
      </c>
      <c r="S7" s="474">
        <f t="shared" si="9"/>
        <v>6.6916665199999992</v>
      </c>
      <c r="T7" s="479">
        <f t="shared" si="10"/>
        <v>80.299998240000008</v>
      </c>
    </row>
    <row r="8" spans="1:20" ht="18.75" thickBot="1">
      <c r="A8" s="480"/>
      <c r="B8" s="467">
        <v>5</v>
      </c>
      <c r="C8" s="481" t="s">
        <v>179</v>
      </c>
      <c r="D8" s="497">
        <v>0.01</v>
      </c>
      <c r="E8" s="483">
        <v>1</v>
      </c>
      <c r="F8" s="484">
        <f t="shared" si="0"/>
        <v>7</v>
      </c>
      <c r="G8" s="472">
        <f t="shared" si="1"/>
        <v>30.416665999999999</v>
      </c>
      <c r="H8" s="473">
        <f t="shared" si="2"/>
        <v>364.99999200000002</v>
      </c>
      <c r="I8" s="476">
        <f t="shared" si="3"/>
        <v>0.01</v>
      </c>
      <c r="J8" s="476">
        <f t="shared" si="4"/>
        <v>7.0000000000000007E-2</v>
      </c>
      <c r="K8" s="476">
        <f t="shared" si="5"/>
        <v>0.30416665999999998</v>
      </c>
      <c r="L8" s="476">
        <f t="shared" si="6"/>
        <v>3.6499999200000004</v>
      </c>
      <c r="M8" s="498">
        <v>1</v>
      </c>
      <c r="N8" s="487">
        <v>2</v>
      </c>
      <c r="O8" s="499">
        <v>20</v>
      </c>
      <c r="P8" s="494">
        <v>0.5</v>
      </c>
      <c r="Q8" s="476">
        <f t="shared" si="7"/>
        <v>11</v>
      </c>
      <c r="R8" s="474">
        <f t="shared" si="8"/>
        <v>0.77</v>
      </c>
      <c r="S8" s="474">
        <f t="shared" si="9"/>
        <v>3.3458332599999996</v>
      </c>
      <c r="T8" s="479">
        <f t="shared" si="10"/>
        <v>40.149999120000004</v>
      </c>
    </row>
    <row r="9" spans="1:20" ht="18.75" thickBot="1">
      <c r="A9" s="480"/>
      <c r="B9" s="467">
        <v>6</v>
      </c>
      <c r="C9" s="463" t="s">
        <v>180</v>
      </c>
      <c r="D9" s="500">
        <v>0.01</v>
      </c>
      <c r="E9" s="470">
        <v>1</v>
      </c>
      <c r="F9" s="501">
        <f t="shared" si="0"/>
        <v>7</v>
      </c>
      <c r="G9" s="502">
        <f t="shared" si="1"/>
        <v>30.416665999999999</v>
      </c>
      <c r="H9" s="503">
        <f t="shared" si="2"/>
        <v>364.99999200000002</v>
      </c>
      <c r="I9" s="504">
        <f t="shared" si="3"/>
        <v>0.01</v>
      </c>
      <c r="J9" s="504">
        <f t="shared" si="4"/>
        <v>7.0000000000000007E-2</v>
      </c>
      <c r="K9" s="504">
        <f t="shared" si="5"/>
        <v>0.30416665999999998</v>
      </c>
      <c r="L9" s="504">
        <f t="shared" si="6"/>
        <v>3.6499999200000004</v>
      </c>
      <c r="M9" s="498">
        <v>1</v>
      </c>
      <c r="N9" s="504">
        <v>3</v>
      </c>
      <c r="O9" s="489">
        <v>20</v>
      </c>
      <c r="P9" s="490">
        <v>0.5</v>
      </c>
      <c r="Q9" s="504">
        <f t="shared" si="7"/>
        <v>11.5</v>
      </c>
      <c r="R9" s="505">
        <f t="shared" si="8"/>
        <v>0.80500000000000005</v>
      </c>
      <c r="S9" s="505">
        <f t="shared" si="9"/>
        <v>3.4979165899999995</v>
      </c>
      <c r="T9" s="506">
        <f t="shared" si="10"/>
        <v>41.974999080000003</v>
      </c>
    </row>
    <row r="10" spans="1:20" ht="18.75" thickBot="1">
      <c r="A10" s="480"/>
      <c r="B10" s="462">
        <v>7</v>
      </c>
      <c r="C10" s="463" t="s">
        <v>181</v>
      </c>
      <c r="D10" s="500">
        <v>0.02</v>
      </c>
      <c r="E10" s="470">
        <v>1</v>
      </c>
      <c r="F10" s="501">
        <f t="shared" si="0"/>
        <v>7</v>
      </c>
      <c r="G10" s="502">
        <f t="shared" si="1"/>
        <v>30.416665999999999</v>
      </c>
      <c r="H10" s="503">
        <f t="shared" si="2"/>
        <v>364.99999200000002</v>
      </c>
      <c r="I10" s="504">
        <f t="shared" si="3"/>
        <v>0.02</v>
      </c>
      <c r="J10" s="504">
        <f t="shared" si="4"/>
        <v>0.14000000000000001</v>
      </c>
      <c r="K10" s="504">
        <f t="shared" si="5"/>
        <v>0.60833331999999996</v>
      </c>
      <c r="L10" s="505">
        <f t="shared" si="6"/>
        <v>7.2999998400000008</v>
      </c>
      <c r="M10" s="498">
        <v>1</v>
      </c>
      <c r="N10" s="504">
        <v>3</v>
      </c>
      <c r="O10" s="489">
        <v>20</v>
      </c>
      <c r="P10" s="490">
        <v>0.5</v>
      </c>
      <c r="Q10" s="504">
        <f t="shared" si="7"/>
        <v>11.5</v>
      </c>
      <c r="R10" s="505">
        <f t="shared" si="8"/>
        <v>1.61</v>
      </c>
      <c r="S10" s="505">
        <f t="shared" si="9"/>
        <v>6.9958331799999991</v>
      </c>
      <c r="T10" s="506">
        <f t="shared" si="10"/>
        <v>83.949998160000007</v>
      </c>
    </row>
    <row r="11" spans="1:20" ht="18.75" thickBot="1">
      <c r="A11" s="507"/>
      <c r="B11" s="508">
        <v>8</v>
      </c>
      <c r="C11" s="509" t="s">
        <v>182</v>
      </c>
      <c r="D11" s="510">
        <v>0.03</v>
      </c>
      <c r="E11" s="470">
        <v>1</v>
      </c>
      <c r="F11" s="511">
        <f t="shared" si="0"/>
        <v>7</v>
      </c>
      <c r="G11" s="512">
        <f t="shared" si="1"/>
        <v>30.416665999999999</v>
      </c>
      <c r="H11" s="513">
        <f t="shared" si="2"/>
        <v>364.99999200000002</v>
      </c>
      <c r="I11" s="514">
        <f t="shared" si="3"/>
        <v>0.03</v>
      </c>
      <c r="J11" s="514">
        <f t="shared" si="4"/>
        <v>0.21</v>
      </c>
      <c r="K11" s="514">
        <f t="shared" si="5"/>
        <v>0.91249997999999999</v>
      </c>
      <c r="L11" s="515">
        <f t="shared" si="6"/>
        <v>10.949999760000001</v>
      </c>
      <c r="M11" s="496">
        <v>1</v>
      </c>
      <c r="N11" s="516">
        <v>3</v>
      </c>
      <c r="O11" s="477">
        <v>20</v>
      </c>
      <c r="P11" s="494">
        <v>0.5</v>
      </c>
      <c r="Q11" s="514">
        <f t="shared" si="7"/>
        <v>11.5</v>
      </c>
      <c r="R11" s="515">
        <f t="shared" si="8"/>
        <v>2.415</v>
      </c>
      <c r="S11" s="515">
        <f t="shared" si="9"/>
        <v>10.493749769999999</v>
      </c>
      <c r="T11" s="517">
        <f t="shared" si="10"/>
        <v>125.92499724000001</v>
      </c>
    </row>
    <row r="12" spans="1:20" ht="18.75" thickBot="1">
      <c r="A12" s="507"/>
      <c r="B12" s="462">
        <v>9</v>
      </c>
      <c r="C12" s="463" t="s">
        <v>183</v>
      </c>
      <c r="D12" s="518">
        <v>0.02</v>
      </c>
      <c r="E12" s="483">
        <v>1</v>
      </c>
      <c r="F12" s="501">
        <f t="shared" si="0"/>
        <v>7</v>
      </c>
      <c r="G12" s="502">
        <f t="shared" si="1"/>
        <v>30.416665999999999</v>
      </c>
      <c r="H12" s="503">
        <f t="shared" si="2"/>
        <v>364.99999200000002</v>
      </c>
      <c r="I12" s="504">
        <f t="shared" si="3"/>
        <v>0.02</v>
      </c>
      <c r="J12" s="504">
        <f t="shared" si="4"/>
        <v>0.14000000000000001</v>
      </c>
      <c r="K12" s="504">
        <f t="shared" si="5"/>
        <v>0.60833331999999996</v>
      </c>
      <c r="L12" s="505">
        <f t="shared" si="6"/>
        <v>7.2999998400000008</v>
      </c>
      <c r="M12" s="498">
        <v>1</v>
      </c>
      <c r="N12" s="519">
        <v>3</v>
      </c>
      <c r="O12" s="489">
        <v>20</v>
      </c>
      <c r="P12" s="490">
        <v>0.5</v>
      </c>
      <c r="Q12" s="504">
        <f t="shared" si="7"/>
        <v>11.5</v>
      </c>
      <c r="R12" s="505">
        <f t="shared" si="8"/>
        <v>1.61</v>
      </c>
      <c r="S12" s="505">
        <f t="shared" si="9"/>
        <v>6.9958331799999991</v>
      </c>
      <c r="T12" s="506">
        <f t="shared" si="10"/>
        <v>83.949998160000007</v>
      </c>
    </row>
    <row r="13" spans="1:20" ht="18.75" thickBot="1">
      <c r="A13" s="507"/>
      <c r="Q13" s="520" t="s">
        <v>184</v>
      </c>
      <c r="R13" s="521">
        <f>SUM(R4:R12)</f>
        <v>11.83</v>
      </c>
      <c r="S13" s="521">
        <f>SUM(S4:S12)</f>
        <v>51.404165539999994</v>
      </c>
      <c r="T13" s="522">
        <f>SUM(T4:T12)</f>
        <v>616.8499864800001</v>
      </c>
    </row>
    <row r="14" spans="1:20" ht="7.5" customHeight="1" thickBot="1">
      <c r="B14" s="523"/>
      <c r="C14" s="524"/>
      <c r="D14" s="524"/>
      <c r="E14" s="524"/>
      <c r="F14" s="524"/>
      <c r="G14" s="524" t="s">
        <v>185</v>
      </c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5"/>
    </row>
    <row r="15" spans="1:20" ht="24" thickBot="1"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446" t="s">
        <v>186</v>
      </c>
      <c r="Q15" s="353"/>
      <c r="R15" s="353"/>
      <c r="S15" s="353"/>
    </row>
    <row r="16" spans="1:20" ht="18.75" thickBot="1">
      <c r="B16" s="447" t="s">
        <v>160</v>
      </c>
      <c r="C16" s="448"/>
      <c r="D16" s="449"/>
      <c r="E16" s="450" t="s">
        <v>161</v>
      </c>
      <c r="F16" s="451"/>
      <c r="G16" s="451"/>
      <c r="H16" s="452"/>
      <c r="I16" s="453" t="s">
        <v>162</v>
      </c>
      <c r="J16" s="454"/>
      <c r="K16" s="454"/>
      <c r="L16" s="454"/>
      <c r="M16" s="526"/>
      <c r="N16" s="527"/>
      <c r="O16" s="528" t="s">
        <v>187</v>
      </c>
      <c r="P16" s="529"/>
      <c r="Q16" s="529"/>
      <c r="R16" s="451"/>
      <c r="S16" s="452"/>
    </row>
    <row r="17" spans="1:20" ht="18.75" thickBot="1">
      <c r="B17" s="462" t="s">
        <v>134</v>
      </c>
      <c r="C17" s="465" t="s">
        <v>164</v>
      </c>
      <c r="D17" s="464" t="s">
        <v>165</v>
      </c>
      <c r="E17" s="465" t="s">
        <v>166</v>
      </c>
      <c r="F17" s="465" t="s">
        <v>167</v>
      </c>
      <c r="G17" s="465" t="s">
        <v>168</v>
      </c>
      <c r="H17" s="466" t="s">
        <v>169</v>
      </c>
      <c r="I17" s="465" t="s">
        <v>166</v>
      </c>
      <c r="J17" s="465" t="s">
        <v>167</v>
      </c>
      <c r="K17" s="465" t="s">
        <v>168</v>
      </c>
      <c r="L17" s="465" t="s">
        <v>169</v>
      </c>
      <c r="M17" s="463" t="s">
        <v>133</v>
      </c>
      <c r="N17" s="465" t="s">
        <v>134</v>
      </c>
      <c r="O17" s="466" t="s">
        <v>188</v>
      </c>
      <c r="P17" s="530" t="s">
        <v>161</v>
      </c>
      <c r="Q17" s="530" t="s">
        <v>172</v>
      </c>
      <c r="R17" s="530" t="s">
        <v>173</v>
      </c>
      <c r="S17" s="531" t="s">
        <v>174</v>
      </c>
      <c r="T17" s="480"/>
    </row>
    <row r="18" spans="1:20" ht="18.75" thickBot="1">
      <c r="B18" s="467">
        <v>1</v>
      </c>
      <c r="C18" s="468" t="s">
        <v>175</v>
      </c>
      <c r="D18" s="469">
        <v>0</v>
      </c>
      <c r="E18" s="494">
        <v>1</v>
      </c>
      <c r="F18" s="476">
        <f t="shared" ref="F18:F26" si="11">E18*7</f>
        <v>7</v>
      </c>
      <c r="G18" s="472">
        <f t="shared" ref="G18:G26" si="12">F18*4.345238</f>
        <v>30.416665999999999</v>
      </c>
      <c r="H18" s="473">
        <f t="shared" ref="H18:H26" si="13">G18*12</f>
        <v>364.99999200000002</v>
      </c>
      <c r="I18" s="532">
        <f t="shared" ref="I18:I26" si="14">E18*D18</f>
        <v>0</v>
      </c>
      <c r="J18" s="474">
        <f t="shared" ref="J18:J26" si="15">F18*D18</f>
        <v>0</v>
      </c>
      <c r="K18" s="474">
        <f t="shared" ref="K18:K26" si="16">G18*D18</f>
        <v>0</v>
      </c>
      <c r="L18" s="474">
        <f t="shared" ref="L18:L26" si="17">H18*D18</f>
        <v>0</v>
      </c>
      <c r="M18" s="533">
        <v>1</v>
      </c>
      <c r="N18" s="534">
        <v>2</v>
      </c>
      <c r="O18" s="535">
        <v>0.5</v>
      </c>
      <c r="P18" s="536">
        <f t="shared" ref="P18:P26" si="18">O18*N18</f>
        <v>1</v>
      </c>
      <c r="Q18" s="537">
        <f t="shared" ref="Q18:Q26" si="19">(P18*J18)*M18</f>
        <v>0</v>
      </c>
      <c r="R18" s="537">
        <f t="shared" ref="R18:R26" si="20">(P18*K18)*M18</f>
        <v>0</v>
      </c>
      <c r="S18" s="538">
        <f t="shared" ref="S18:S26" si="21">(P18*L18)*M18</f>
        <v>0</v>
      </c>
    </row>
    <row r="19" spans="1:20" ht="18.75" thickBot="1">
      <c r="B19" s="462">
        <v>2</v>
      </c>
      <c r="C19" s="481" t="s">
        <v>176</v>
      </c>
      <c r="D19" s="482">
        <v>0.01</v>
      </c>
      <c r="E19" s="490">
        <v>1</v>
      </c>
      <c r="F19" s="487">
        <f t="shared" si="11"/>
        <v>7</v>
      </c>
      <c r="G19" s="485">
        <f t="shared" si="12"/>
        <v>30.416665999999999</v>
      </c>
      <c r="H19" s="487">
        <f t="shared" si="13"/>
        <v>364.99999200000002</v>
      </c>
      <c r="I19" s="484">
        <f t="shared" si="14"/>
        <v>0.01</v>
      </c>
      <c r="J19" s="487">
        <f t="shared" si="15"/>
        <v>7.0000000000000007E-2</v>
      </c>
      <c r="K19" s="487">
        <f t="shared" si="16"/>
        <v>0.30416665999999998</v>
      </c>
      <c r="L19" s="487">
        <f t="shared" si="17"/>
        <v>3.6499999200000004</v>
      </c>
      <c r="M19" s="539">
        <v>1</v>
      </c>
      <c r="N19" s="540">
        <v>2</v>
      </c>
      <c r="O19" s="541">
        <v>0.5</v>
      </c>
      <c r="P19" s="542">
        <f t="shared" si="18"/>
        <v>1</v>
      </c>
      <c r="Q19" s="543">
        <f t="shared" si="19"/>
        <v>7.0000000000000007E-2</v>
      </c>
      <c r="R19" s="543">
        <f t="shared" si="20"/>
        <v>0.30416665999999998</v>
      </c>
      <c r="S19" s="544">
        <f t="shared" si="21"/>
        <v>3.6499999200000004</v>
      </c>
    </row>
    <row r="20" spans="1:20" ht="18.75" thickBot="1">
      <c r="B20" s="467">
        <v>3</v>
      </c>
      <c r="C20" s="468" t="s">
        <v>177</v>
      </c>
      <c r="D20" s="493">
        <v>0.03</v>
      </c>
      <c r="E20" s="490">
        <v>1</v>
      </c>
      <c r="F20" s="487">
        <f t="shared" si="11"/>
        <v>7</v>
      </c>
      <c r="G20" s="485">
        <f t="shared" si="12"/>
        <v>30.416665999999999</v>
      </c>
      <c r="H20" s="487">
        <f t="shared" si="13"/>
        <v>364.99999200000002</v>
      </c>
      <c r="I20" s="484">
        <f t="shared" si="14"/>
        <v>0.03</v>
      </c>
      <c r="J20" s="487">
        <f t="shared" si="15"/>
        <v>0.21</v>
      </c>
      <c r="K20" s="487">
        <f t="shared" si="16"/>
        <v>0.91249997999999999</v>
      </c>
      <c r="L20" s="487">
        <f t="shared" si="17"/>
        <v>10.949999760000001</v>
      </c>
      <c r="M20" s="539">
        <v>1</v>
      </c>
      <c r="N20" s="540">
        <v>2</v>
      </c>
      <c r="O20" s="541">
        <v>0.5</v>
      </c>
      <c r="P20" s="542">
        <f t="shared" si="18"/>
        <v>1</v>
      </c>
      <c r="Q20" s="543">
        <f t="shared" si="19"/>
        <v>0.21</v>
      </c>
      <c r="R20" s="543">
        <f t="shared" si="20"/>
        <v>0.91249997999999999</v>
      </c>
      <c r="S20" s="544">
        <f t="shared" si="21"/>
        <v>10.949999760000001</v>
      </c>
    </row>
    <row r="21" spans="1:20" ht="18.75" thickBot="1">
      <c r="B21" s="462">
        <v>4</v>
      </c>
      <c r="C21" s="468" t="s">
        <v>178</v>
      </c>
      <c r="D21" s="495">
        <v>0.02</v>
      </c>
      <c r="E21" s="490">
        <v>1</v>
      </c>
      <c r="F21" s="487">
        <f t="shared" si="11"/>
        <v>7</v>
      </c>
      <c r="G21" s="485">
        <f t="shared" si="12"/>
        <v>30.416665999999999</v>
      </c>
      <c r="H21" s="487">
        <f t="shared" si="13"/>
        <v>364.99999200000002</v>
      </c>
      <c r="I21" s="484">
        <f t="shared" si="14"/>
        <v>0.02</v>
      </c>
      <c r="J21" s="487">
        <f t="shared" si="15"/>
        <v>0.14000000000000001</v>
      </c>
      <c r="K21" s="487">
        <f t="shared" si="16"/>
        <v>0.60833331999999996</v>
      </c>
      <c r="L21" s="487">
        <f t="shared" si="17"/>
        <v>7.2999998400000008</v>
      </c>
      <c r="M21" s="539">
        <v>1</v>
      </c>
      <c r="N21" s="540">
        <v>2</v>
      </c>
      <c r="O21" s="541">
        <v>0.5</v>
      </c>
      <c r="P21" s="542">
        <f t="shared" si="18"/>
        <v>1</v>
      </c>
      <c r="Q21" s="543">
        <f t="shared" si="19"/>
        <v>0.14000000000000001</v>
      </c>
      <c r="R21" s="543">
        <f t="shared" si="20"/>
        <v>0.60833331999999996</v>
      </c>
      <c r="S21" s="544">
        <f t="shared" si="21"/>
        <v>7.2999998400000008</v>
      </c>
    </row>
    <row r="22" spans="1:20" ht="18.75" thickBot="1">
      <c r="B22" s="467">
        <v>5</v>
      </c>
      <c r="C22" s="481" t="s">
        <v>179</v>
      </c>
      <c r="D22" s="497">
        <v>0.01</v>
      </c>
      <c r="E22" s="490">
        <v>1</v>
      </c>
      <c r="F22" s="487">
        <f t="shared" si="11"/>
        <v>7</v>
      </c>
      <c r="G22" s="485">
        <f t="shared" si="12"/>
        <v>30.416665999999999</v>
      </c>
      <c r="H22" s="487">
        <f t="shared" si="13"/>
        <v>364.99999200000002</v>
      </c>
      <c r="I22" s="484">
        <f t="shared" si="14"/>
        <v>0.01</v>
      </c>
      <c r="J22" s="487">
        <f t="shared" si="15"/>
        <v>7.0000000000000007E-2</v>
      </c>
      <c r="K22" s="487">
        <f t="shared" si="16"/>
        <v>0.30416665999999998</v>
      </c>
      <c r="L22" s="487">
        <f t="shared" si="17"/>
        <v>3.6499999200000004</v>
      </c>
      <c r="M22" s="539">
        <v>1</v>
      </c>
      <c r="N22" s="540">
        <v>2</v>
      </c>
      <c r="O22" s="541">
        <v>0.5</v>
      </c>
      <c r="P22" s="542">
        <f t="shared" si="18"/>
        <v>1</v>
      </c>
      <c r="Q22" s="543">
        <f t="shared" si="19"/>
        <v>7.0000000000000007E-2</v>
      </c>
      <c r="R22" s="543">
        <f t="shared" si="20"/>
        <v>0.30416665999999998</v>
      </c>
      <c r="S22" s="544">
        <f t="shared" si="21"/>
        <v>3.6499999200000004</v>
      </c>
    </row>
    <row r="23" spans="1:20" ht="18.75" thickBot="1">
      <c r="A23" s="422"/>
      <c r="B23" s="467">
        <v>6</v>
      </c>
      <c r="C23" s="463" t="s">
        <v>180</v>
      </c>
      <c r="D23" s="500">
        <v>0.01</v>
      </c>
      <c r="E23" s="490">
        <v>1</v>
      </c>
      <c r="F23" s="504">
        <f t="shared" si="11"/>
        <v>7</v>
      </c>
      <c r="G23" s="502">
        <f t="shared" si="12"/>
        <v>30.416665999999999</v>
      </c>
      <c r="H23" s="504">
        <f t="shared" si="13"/>
        <v>364.99999200000002</v>
      </c>
      <c r="I23" s="501">
        <f t="shared" si="14"/>
        <v>0.01</v>
      </c>
      <c r="J23" s="504">
        <f t="shared" si="15"/>
        <v>7.0000000000000007E-2</v>
      </c>
      <c r="K23" s="504">
        <f t="shared" si="16"/>
        <v>0.30416665999999998</v>
      </c>
      <c r="L23" s="504">
        <f t="shared" si="17"/>
        <v>3.6499999200000004</v>
      </c>
      <c r="M23" s="539">
        <v>1</v>
      </c>
      <c r="N23" s="504">
        <v>3</v>
      </c>
      <c r="O23" s="541">
        <v>0.5</v>
      </c>
      <c r="P23" s="542">
        <f t="shared" si="18"/>
        <v>1.5</v>
      </c>
      <c r="Q23" s="543">
        <f t="shared" si="19"/>
        <v>0.10500000000000001</v>
      </c>
      <c r="R23" s="543">
        <f t="shared" si="20"/>
        <v>0.45624998999999999</v>
      </c>
      <c r="S23" s="544">
        <f t="shared" si="21"/>
        <v>5.4749998800000004</v>
      </c>
    </row>
    <row r="24" spans="1:20" ht="18.75" thickBot="1">
      <c r="B24" s="462">
        <v>7</v>
      </c>
      <c r="C24" s="463" t="s">
        <v>181</v>
      </c>
      <c r="D24" s="500">
        <v>0.02</v>
      </c>
      <c r="E24" s="490">
        <v>1</v>
      </c>
      <c r="F24" s="504">
        <f t="shared" si="11"/>
        <v>7</v>
      </c>
      <c r="G24" s="502">
        <f t="shared" si="12"/>
        <v>30.416665999999999</v>
      </c>
      <c r="H24" s="504">
        <f t="shared" si="13"/>
        <v>364.99999200000002</v>
      </c>
      <c r="I24" s="501">
        <f t="shared" si="14"/>
        <v>0.02</v>
      </c>
      <c r="J24" s="504">
        <f t="shared" si="15"/>
        <v>0.14000000000000001</v>
      </c>
      <c r="K24" s="504">
        <f t="shared" si="16"/>
        <v>0.60833331999999996</v>
      </c>
      <c r="L24" s="504">
        <f t="shared" si="17"/>
        <v>7.2999998400000008</v>
      </c>
      <c r="M24" s="539">
        <v>1</v>
      </c>
      <c r="N24" s="504">
        <v>3</v>
      </c>
      <c r="O24" s="541">
        <v>0.5</v>
      </c>
      <c r="P24" s="542">
        <f t="shared" si="18"/>
        <v>1.5</v>
      </c>
      <c r="Q24" s="543">
        <f t="shared" si="19"/>
        <v>0.21000000000000002</v>
      </c>
      <c r="R24" s="543">
        <f t="shared" si="20"/>
        <v>0.91249997999999999</v>
      </c>
      <c r="S24" s="544">
        <f t="shared" si="21"/>
        <v>10.949999760000001</v>
      </c>
    </row>
    <row r="25" spans="1:20" ht="18.75" thickBot="1">
      <c r="B25" s="508">
        <v>8</v>
      </c>
      <c r="C25" s="509" t="s">
        <v>182</v>
      </c>
      <c r="D25" s="510">
        <v>0.03</v>
      </c>
      <c r="E25" s="490">
        <v>1</v>
      </c>
      <c r="F25" s="504">
        <f t="shared" si="11"/>
        <v>7</v>
      </c>
      <c r="G25" s="502">
        <f t="shared" si="12"/>
        <v>30.416665999999999</v>
      </c>
      <c r="H25" s="504">
        <f t="shared" si="13"/>
        <v>364.99999200000002</v>
      </c>
      <c r="I25" s="501">
        <f t="shared" si="14"/>
        <v>0.03</v>
      </c>
      <c r="J25" s="504">
        <f t="shared" si="15"/>
        <v>0.21</v>
      </c>
      <c r="K25" s="504">
        <f t="shared" si="16"/>
        <v>0.91249997999999999</v>
      </c>
      <c r="L25" s="504">
        <f t="shared" si="17"/>
        <v>10.949999760000001</v>
      </c>
      <c r="M25" s="539">
        <v>1</v>
      </c>
      <c r="N25" s="516">
        <v>3</v>
      </c>
      <c r="O25" s="541">
        <v>0.5</v>
      </c>
      <c r="P25" s="542">
        <f t="shared" si="18"/>
        <v>1.5</v>
      </c>
      <c r="Q25" s="543">
        <f t="shared" si="19"/>
        <v>0.315</v>
      </c>
      <c r="R25" s="543">
        <f t="shared" si="20"/>
        <v>1.3687499700000001</v>
      </c>
      <c r="S25" s="544">
        <f t="shared" si="21"/>
        <v>16.424999640000003</v>
      </c>
    </row>
    <row r="26" spans="1:20" ht="18.75" thickBot="1">
      <c r="B26" s="462">
        <v>9</v>
      </c>
      <c r="C26" s="463" t="s">
        <v>183</v>
      </c>
      <c r="D26" s="518">
        <v>0.02</v>
      </c>
      <c r="E26" s="490">
        <v>1</v>
      </c>
      <c r="F26" s="504">
        <f t="shared" si="11"/>
        <v>7</v>
      </c>
      <c r="G26" s="502">
        <f t="shared" si="12"/>
        <v>30.416665999999999</v>
      </c>
      <c r="H26" s="504">
        <f t="shared" si="13"/>
        <v>364.99999200000002</v>
      </c>
      <c r="I26" s="501">
        <f t="shared" si="14"/>
        <v>0.02</v>
      </c>
      <c r="J26" s="504">
        <f t="shared" si="15"/>
        <v>0.14000000000000001</v>
      </c>
      <c r="K26" s="504">
        <f t="shared" si="16"/>
        <v>0.60833331999999996</v>
      </c>
      <c r="L26" s="504">
        <f t="shared" si="17"/>
        <v>7.2999998400000008</v>
      </c>
      <c r="M26" s="539">
        <v>1</v>
      </c>
      <c r="N26" s="519">
        <v>3</v>
      </c>
      <c r="O26" s="541">
        <v>0.5</v>
      </c>
      <c r="P26" s="542">
        <f t="shared" si="18"/>
        <v>1.5</v>
      </c>
      <c r="Q26" s="543">
        <f t="shared" si="19"/>
        <v>0.21000000000000002</v>
      </c>
      <c r="R26" s="543">
        <f t="shared" si="20"/>
        <v>0.91249997999999999</v>
      </c>
      <c r="S26" s="544">
        <f t="shared" si="21"/>
        <v>10.949999760000001</v>
      </c>
    </row>
    <row r="27" spans="1:20" ht="18.75" thickBot="1">
      <c r="P27" s="545" t="s">
        <v>184</v>
      </c>
      <c r="Q27" s="546">
        <f>SUM(Q18:Q26)</f>
        <v>1.33</v>
      </c>
      <c r="R27" s="546">
        <f>SUM(R18:R26)</f>
        <v>5.7791665400000003</v>
      </c>
      <c r="S27" s="547">
        <f>SUM(S18:S26)</f>
        <v>69.349998480000011</v>
      </c>
    </row>
  </sheetData>
  <mergeCells count="2">
    <mergeCell ref="B2:D2"/>
    <mergeCell ref="B16:D16"/>
  </mergeCell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MPQP</vt:lpstr>
      <vt:lpstr>QualityGoals</vt:lpstr>
      <vt:lpstr>IFCost</vt:lpstr>
      <vt:lpstr>MPQP!Критерии</vt:lpstr>
      <vt:lpstr>MPQP!Область_печати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Гена</dc:creator>
  <cp:lastModifiedBy>Гена</cp:lastModifiedBy>
  <dcterms:created xsi:type="dcterms:W3CDTF">2015-08-19T20:20:40Z</dcterms:created>
  <dcterms:modified xsi:type="dcterms:W3CDTF">2015-08-19T20:58:20Z</dcterms:modified>
</cp:coreProperties>
</file>